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codeName="ThisWorkbook" defaultThemeVersion="124226"/>
  <mc:AlternateContent xmlns:mc="http://schemas.openxmlformats.org/markup-compatibility/2006">
    <mc:Choice Requires="x15">
      <x15ac:absPath xmlns:x15ac="http://schemas.microsoft.com/office/spreadsheetml/2010/11/ac" url="\\c-gp2.adcu.columbia.edu\grp2\HR\Compensation\Special Projects\Vacation Accrual &amp; Reporting\Fiscal Year 2026\LY\"/>
    </mc:Choice>
  </mc:AlternateContent>
  <xr:revisionPtr revIDLastSave="0" documentId="13_ncr:8001_{4463BF29-32D8-4834-9A5E-6708A635BB1E}" xr6:coauthVersionLast="47" xr6:coauthVersionMax="47" xr10:uidLastSave="{00000000-0000-0000-0000-000000000000}"/>
  <bookViews>
    <workbookView xWindow="-120" yWindow="-120" windowWidth="29040" windowHeight="15720" xr2:uid="{00000000-000D-0000-FFFF-FFFF00000000}"/>
  </bookViews>
  <sheets>
    <sheet name="Form" sheetId="1" r:id="rId1"/>
    <sheet name="Changes to Form" sheetId="2" state="hidden" r:id="rId2"/>
  </sheets>
  <definedNames>
    <definedName name="_xlnm.Print_Area" localSheetId="0">Form!$A$1:$P$65</definedName>
    <definedName name="Valid_Code">Form!$A$120:$A$147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O43" i="1" l="1" a="1"/>
  <c r="O43" i="1" s="1"/>
  <c r="N43" i="1" a="1"/>
  <c r="N43" i="1" s="1"/>
  <c r="M43" i="1" a="1"/>
  <c r="M43" i="1" s="1"/>
  <c r="L43" i="1" a="1"/>
  <c r="L43" i="1" s="1"/>
  <c r="K43" i="1" a="1"/>
  <c r="K43" i="1" s="1"/>
  <c r="J43" i="1" a="1"/>
  <c r="J43" i="1" s="1"/>
  <c r="I43" i="1" a="1"/>
  <c r="I43" i="1" s="1"/>
  <c r="H43" i="1" a="1"/>
  <c r="H43" i="1" s="1"/>
  <c r="G43" i="1" a="1"/>
  <c r="G43" i="1" s="1"/>
  <c r="F43" i="1" a="1"/>
  <c r="F43" i="1" s="1"/>
  <c r="E43" i="1" a="1"/>
  <c r="E43" i="1" s="1"/>
  <c r="D43" i="1" a="1"/>
  <c r="D43" i="1" s="1"/>
  <c r="D54" i="1"/>
  <c r="O83" i="1" l="1"/>
  <c r="N83" i="1"/>
  <c r="M83" i="1"/>
  <c r="L83" i="1"/>
  <c r="K83" i="1"/>
  <c r="J83" i="1"/>
  <c r="I83" i="1"/>
  <c r="H83" i="1"/>
  <c r="G83" i="1"/>
  <c r="F83" i="1"/>
  <c r="E83" i="1"/>
  <c r="D83" i="1"/>
  <c r="O42" i="1" l="1" a="1"/>
  <c r="O42" i="1" s="1"/>
  <c r="N42" i="1" a="1"/>
  <c r="N42" i="1" s="1"/>
  <c r="M42" i="1" a="1"/>
  <c r="M42" i="1" s="1"/>
  <c r="L42" i="1" a="1"/>
  <c r="L42" i="1" s="1"/>
  <c r="K42" i="1" a="1"/>
  <c r="K42" i="1" s="1"/>
  <c r="J42" i="1" a="1"/>
  <c r="J42" i="1" s="1"/>
  <c r="I42" i="1" a="1"/>
  <c r="I42" i="1" s="1"/>
  <c r="H42" i="1" a="1"/>
  <c r="H42" i="1" s="1"/>
  <c r="G42" i="1" a="1"/>
  <c r="G42" i="1" s="1"/>
  <c r="F42" i="1" a="1"/>
  <c r="F42" i="1" s="1"/>
  <c r="E42" i="1" a="1"/>
  <c r="E42" i="1" s="1"/>
  <c r="D42" i="1" a="1"/>
  <c r="D42" i="1" s="1"/>
  <c r="C96" i="1"/>
  <c r="O52" i="1"/>
  <c r="N52" i="1"/>
  <c r="M52" i="1"/>
  <c r="L52" i="1"/>
  <c r="K52" i="1"/>
  <c r="J52" i="1"/>
  <c r="I52" i="1"/>
  <c r="H52" i="1"/>
  <c r="G52" i="1"/>
  <c r="F52" i="1"/>
  <c r="E52" i="1"/>
  <c r="D52" i="1"/>
  <c r="O82" i="1"/>
  <c r="O81" i="1"/>
  <c r="O80" i="1"/>
  <c r="O79" i="1"/>
  <c r="N82" i="1"/>
  <c r="N81" i="1"/>
  <c r="N80" i="1"/>
  <c r="N79" i="1"/>
  <c r="M82" i="1"/>
  <c r="M81" i="1"/>
  <c r="M80" i="1"/>
  <c r="M79" i="1"/>
  <c r="L82" i="1"/>
  <c r="L81" i="1"/>
  <c r="L80" i="1"/>
  <c r="L79" i="1"/>
  <c r="K82" i="1"/>
  <c r="K81" i="1"/>
  <c r="K80" i="1"/>
  <c r="K79" i="1"/>
  <c r="J82" i="1"/>
  <c r="J81" i="1"/>
  <c r="J80" i="1"/>
  <c r="J79" i="1"/>
  <c r="I82" i="1"/>
  <c r="I81" i="1"/>
  <c r="I80" i="1"/>
  <c r="I79" i="1"/>
  <c r="H82" i="1"/>
  <c r="H81" i="1"/>
  <c r="H80" i="1"/>
  <c r="H79" i="1"/>
  <c r="G82" i="1"/>
  <c r="G81" i="1"/>
  <c r="G80" i="1"/>
  <c r="G79" i="1"/>
  <c r="F82" i="1"/>
  <c r="F81" i="1"/>
  <c r="F80" i="1"/>
  <c r="F79" i="1"/>
  <c r="E82" i="1"/>
  <c r="E81" i="1"/>
  <c r="E80" i="1"/>
  <c r="E79" i="1"/>
  <c r="D82" i="1"/>
  <c r="D81" i="1"/>
  <c r="D80" i="1"/>
  <c r="D79" i="1"/>
  <c r="E96" i="1"/>
  <c r="E97" i="1"/>
  <c r="E98" i="1"/>
  <c r="E102" i="1"/>
  <c r="D48" i="1" s="1"/>
  <c r="D102" i="1"/>
  <c r="D40" i="1" a="1"/>
  <c r="D40" i="1" s="1"/>
  <c r="E40" i="1" a="1"/>
  <c r="E40" i="1" s="1"/>
  <c r="E50" i="1" s="1"/>
  <c r="F40" i="1" a="1"/>
  <c r="F40" i="1" s="1"/>
  <c r="F50" i="1" s="1"/>
  <c r="G40" i="1" a="1"/>
  <c r="G40" i="1" s="1"/>
  <c r="G50" i="1" s="1"/>
  <c r="H40" i="1" a="1"/>
  <c r="H40" i="1" s="1"/>
  <c r="H50" i="1" s="1"/>
  <c r="I40" i="1" a="1"/>
  <c r="I40" i="1" s="1"/>
  <c r="I50" i="1" s="1"/>
  <c r="J40" i="1" a="1"/>
  <c r="J40" i="1" s="1"/>
  <c r="J50" i="1" s="1"/>
  <c r="K40" i="1" a="1"/>
  <c r="K40" i="1" s="1"/>
  <c r="K50" i="1" s="1"/>
  <c r="L40" i="1" a="1"/>
  <c r="L40" i="1" s="1"/>
  <c r="L50" i="1" s="1"/>
  <c r="M40" i="1" a="1"/>
  <c r="M40" i="1" s="1"/>
  <c r="M50" i="1" s="1"/>
  <c r="N40" i="1" a="1"/>
  <c r="N40" i="1" s="1"/>
  <c r="N50" i="1" s="1"/>
  <c r="O40" i="1" a="1"/>
  <c r="O40" i="1" s="1"/>
  <c r="O50" i="1" s="1"/>
  <c r="G110" i="1"/>
  <c r="E110" i="1"/>
  <c r="F110" i="1"/>
  <c r="D41" i="1" a="1"/>
  <c r="D41" i="1" s="1"/>
  <c r="D56" i="1" s="1"/>
  <c r="H110" i="1"/>
  <c r="E41" i="1" a="1"/>
  <c r="E41" i="1" s="1"/>
  <c r="E56" i="1" s="1"/>
  <c r="I110" i="1"/>
  <c r="F41" i="1" a="1"/>
  <c r="F41" i="1" s="1"/>
  <c r="F56" i="1" s="1"/>
  <c r="J110" i="1"/>
  <c r="G41" i="1" a="1"/>
  <c r="G41" i="1" s="1"/>
  <c r="G56" i="1" s="1"/>
  <c r="K110" i="1"/>
  <c r="H41" i="1" a="1"/>
  <c r="H41" i="1" s="1"/>
  <c r="H56" i="1" s="1"/>
  <c r="L110" i="1"/>
  <c r="I41" i="1" a="1"/>
  <c r="I41" i="1" s="1"/>
  <c r="I56" i="1" s="1"/>
  <c r="M110" i="1"/>
  <c r="J41" i="1" a="1"/>
  <c r="J41" i="1" s="1"/>
  <c r="J56" i="1" s="1"/>
  <c r="N110" i="1"/>
  <c r="K41" i="1" a="1"/>
  <c r="K41" i="1" s="1"/>
  <c r="K56" i="1" s="1"/>
  <c r="O110" i="1"/>
  <c r="O111" i="1" s="1"/>
  <c r="L41" i="1" a="1"/>
  <c r="L41" i="1" s="1"/>
  <c r="L56" i="1" s="1"/>
  <c r="M41" i="1" a="1"/>
  <c r="M41" i="1" s="1"/>
  <c r="M56" i="1" s="1"/>
  <c r="N41" i="1" a="1"/>
  <c r="N41" i="1" s="1"/>
  <c r="N56" i="1" s="1"/>
  <c r="O41" i="1" a="1"/>
  <c r="O41" i="1" s="1"/>
  <c r="O56" i="1" s="1"/>
  <c r="G3" i="1"/>
  <c r="A150" i="1"/>
  <c r="D110" i="1"/>
  <c r="N111" i="1" l="1"/>
  <c r="F111" i="1"/>
  <c r="M111" i="1"/>
  <c r="D111" i="1"/>
  <c r="D112" i="1" s="1"/>
  <c r="D114" i="1" s="1"/>
  <c r="I111" i="1"/>
  <c r="E111" i="1"/>
  <c r="L111" i="1"/>
  <c r="O112" i="1" s="1"/>
  <c r="O114" i="1" s="1"/>
  <c r="J111" i="1"/>
  <c r="G111" i="1"/>
  <c r="H111" i="1"/>
  <c r="D84" i="1"/>
  <c r="D76" i="1" s="1"/>
  <c r="D49" i="1" s="1"/>
  <c r="F84" i="1"/>
  <c r="F76" i="1" s="1"/>
  <c r="F49" i="1" s="1"/>
  <c r="H84" i="1"/>
  <c r="H76" i="1" s="1"/>
  <c r="H49" i="1" s="1"/>
  <c r="L84" i="1"/>
  <c r="L76" i="1" s="1"/>
  <c r="L49" i="1" s="1"/>
  <c r="K111" i="1"/>
  <c r="N84" i="1"/>
  <c r="N76" i="1" s="1"/>
  <c r="N49" i="1" s="1"/>
  <c r="J84" i="1"/>
  <c r="J76" i="1" s="1"/>
  <c r="J49" i="1" s="1"/>
  <c r="I97" i="1"/>
  <c r="I98" i="1" s="1"/>
  <c r="E84" i="1"/>
  <c r="E76" i="1" s="1"/>
  <c r="E49" i="1" s="1"/>
  <c r="G84" i="1"/>
  <c r="G76" i="1" s="1"/>
  <c r="G49" i="1" s="1"/>
  <c r="I84" i="1"/>
  <c r="I76" i="1" s="1"/>
  <c r="I49" i="1" s="1"/>
  <c r="K84" i="1"/>
  <c r="K76" i="1" s="1"/>
  <c r="K49" i="1" s="1"/>
  <c r="M84" i="1"/>
  <c r="M76" i="1" s="1"/>
  <c r="M49" i="1" s="1"/>
  <c r="O84" i="1"/>
  <c r="P40" i="1"/>
  <c r="D50" i="1"/>
  <c r="P42" i="1"/>
  <c r="P41" i="1"/>
  <c r="N112" i="1" l="1"/>
  <c r="N114" i="1" s="1"/>
  <c r="F112" i="1"/>
  <c r="F114" i="1" s="1"/>
  <c r="G112" i="1"/>
  <c r="G114" i="1" s="1"/>
  <c r="E112" i="1"/>
  <c r="E114" i="1" s="1"/>
  <c r="J112" i="1"/>
  <c r="J114" i="1" s="1"/>
  <c r="H112" i="1"/>
  <c r="H114" i="1" s="1"/>
  <c r="K112" i="1"/>
  <c r="K114" i="1" s="1"/>
  <c r="M112" i="1"/>
  <c r="M114" i="1" s="1"/>
  <c r="I112" i="1"/>
  <c r="I114" i="1" s="1"/>
  <c r="L112" i="1"/>
  <c r="L114" i="1" s="1"/>
  <c r="D51" i="1"/>
  <c r="E48" i="1" s="1"/>
  <c r="E51" i="1" s="1"/>
  <c r="F48" i="1" s="1"/>
  <c r="F51" i="1" s="1"/>
  <c r="G48" i="1" s="1"/>
  <c r="G51" i="1" s="1"/>
  <c r="H48" i="1" s="1"/>
  <c r="H51" i="1" s="1"/>
  <c r="I48" i="1" s="1"/>
  <c r="I51" i="1" s="1"/>
  <c r="J48" i="1" s="1"/>
  <c r="J51" i="1" s="1"/>
  <c r="K48" i="1" s="1"/>
  <c r="K51" i="1" s="1"/>
  <c r="L48" i="1" s="1"/>
  <c r="L51" i="1" s="1"/>
  <c r="M48" i="1" s="1"/>
  <c r="M51" i="1" s="1"/>
  <c r="N48" i="1" s="1"/>
  <c r="N51" i="1" s="1"/>
  <c r="O48" i="1" s="1"/>
  <c r="C98" i="1"/>
  <c r="C100" i="1" s="1"/>
  <c r="D104" i="1" s="1"/>
  <c r="O76" i="1"/>
  <c r="O49" i="1" s="1"/>
  <c r="E104" i="1" l="1"/>
  <c r="A76" i="1" s="1"/>
  <c r="O51" i="1"/>
  <c r="P48" i="1" s="1"/>
  <c r="P43" i="1" l="1"/>
  <c r="E106" i="1"/>
  <c r="A94" i="1"/>
  <c r="N91" i="1" l="1"/>
  <c r="N55" i="1" s="1"/>
  <c r="M91" i="1"/>
  <c r="M55" i="1" s="1"/>
  <c r="L91" i="1"/>
  <c r="L55" i="1" s="1"/>
  <c r="K91" i="1"/>
  <c r="K55" i="1" s="1"/>
  <c r="J91" i="1"/>
  <c r="J55" i="1" s="1"/>
  <c r="I91" i="1"/>
  <c r="I55" i="1" s="1"/>
  <c r="G91" i="1"/>
  <c r="G55" i="1" s="1"/>
  <c r="E91" i="1"/>
  <c r="E55" i="1" s="1"/>
  <c r="D91" i="1"/>
  <c r="D55" i="1" s="1"/>
  <c r="D57" i="1" s="1"/>
  <c r="O91" i="1"/>
  <c r="O55" i="1" s="1"/>
  <c r="H91" i="1"/>
  <c r="H55" i="1" s="1"/>
  <c r="F91" i="1"/>
  <c r="F55" i="1" s="1"/>
  <c r="E54" i="1" l="1"/>
  <c r="E57" i="1" s="1"/>
  <c r="F54" i="1" l="1"/>
  <c r="F57" i="1" s="1"/>
  <c r="G54" i="1" l="1"/>
  <c r="G57" i="1" s="1"/>
  <c r="H54" i="1" l="1"/>
  <c r="H57" i="1" s="1"/>
  <c r="I54" i="1" l="1"/>
  <c r="I57" i="1" s="1"/>
  <c r="J54" i="1" l="1"/>
  <c r="J57" i="1" s="1"/>
  <c r="K54" i="1" l="1"/>
  <c r="K57" i="1" s="1"/>
  <c r="L54" i="1" l="1"/>
  <c r="L57" i="1" s="1"/>
  <c r="M54" i="1" l="1"/>
  <c r="M57" i="1" s="1"/>
  <c r="N54" i="1" l="1"/>
  <c r="N57" i="1" s="1"/>
  <c r="O54" i="1" l="1"/>
  <c r="O57" i="1" l="1"/>
  <c r="P54"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tp2217</author>
  </authors>
  <commentList>
    <comment ref="A75" authorId="0" shapeId="0" xr:uid="{00000000-0006-0000-0000-000001000000}">
      <text>
        <r>
          <rPr>
            <b/>
            <sz val="8"/>
            <color indexed="81"/>
            <rFont val="Tahoma"/>
            <family val="2"/>
          </rPr>
          <t>tp2217:</t>
        </r>
        <r>
          <rPr>
            <sz val="8"/>
            <color indexed="81"/>
            <rFont val="Tahoma"/>
            <family val="2"/>
          </rPr>
          <t xml:space="preserve">
This line is only for people here less than 20 years.</t>
        </r>
      </text>
    </comment>
    <comment ref="C100" authorId="0" shapeId="0" xr:uid="{00000000-0006-0000-0000-000002000000}">
      <text>
        <r>
          <rPr>
            <b/>
            <sz val="8"/>
            <color indexed="81"/>
            <rFont val="Tahoma"/>
            <family val="2"/>
          </rPr>
          <t>tp2217:</t>
        </r>
        <r>
          <rPr>
            <sz val="8"/>
            <color indexed="81"/>
            <rFont val="Tahoma"/>
            <family val="2"/>
          </rPr>
          <t xml:space="preserve">
If you're hired on the first day of the month then you earn vacation days for that month, otherwise you default to the first day of the following month</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<sst xmlns="http://schemas.openxmlformats.org/spreadsheetml/2006/main" count="193" uniqueCount="125">
  <si>
    <t>Officer Name</t>
  </si>
  <si>
    <t>Department</t>
  </si>
  <si>
    <t>Fiscal Year Begins</t>
  </si>
  <si>
    <t>Fiscal Year Ends</t>
  </si>
  <si>
    <t>Log</t>
  </si>
  <si>
    <t>Jul</t>
  </si>
  <si>
    <t>Aug</t>
  </si>
  <si>
    <t>Sep</t>
  </si>
  <si>
    <t>Oct</t>
  </si>
  <si>
    <t>Nov</t>
  </si>
  <si>
    <t>Dec</t>
  </si>
  <si>
    <t>Jan</t>
  </si>
  <si>
    <t>Feb</t>
  </si>
  <si>
    <t>Mar</t>
  </si>
  <si>
    <t>Apr</t>
  </si>
  <si>
    <t>May</t>
  </si>
  <si>
    <t>Jun</t>
  </si>
  <si>
    <t>First day of month following Hire Date month</t>
  </si>
  <si>
    <t>H</t>
  </si>
  <si>
    <t>Mid-month bump to first day of month following hire month</t>
  </si>
  <si>
    <t>Officer Initials</t>
  </si>
  <si>
    <t>Supervisor Initials</t>
  </si>
  <si>
    <t>Carry</t>
  </si>
  <si>
    <t>Starting Balance</t>
  </si>
  <si>
    <t>Balance brought forward from prior fiscal year must be used by June 30 or forfeited.</t>
  </si>
  <si>
    <t>Plus Days Earned</t>
  </si>
  <si>
    <t>Minus Days Used</t>
  </si>
  <si>
    <t>New Balance</t>
  </si>
  <si>
    <t>Hire/Sen Date</t>
  </si>
  <si>
    <r>
      <t xml:space="preserve">Date </t>
    </r>
    <r>
      <rPr>
        <i/>
        <sz val="8"/>
        <rFont val="Arial"/>
        <family val="2"/>
      </rPr>
      <t>(mm/dd)</t>
    </r>
  </si>
  <si>
    <t>Officers earn one day every four completed months (beginning with the month of their hire date).  Personal days are forfeited if not taken within 12 months of being earned.</t>
  </si>
  <si>
    <t>N</t>
  </si>
  <si>
    <t>On Leave? (Y / N)</t>
  </si>
  <si>
    <t>V</t>
  </si>
  <si>
    <t>.5 V</t>
  </si>
  <si>
    <t>Valid Entries</t>
  </si>
  <si>
    <t>PD</t>
  </si>
  <si>
    <t>.5 PD</t>
  </si>
  <si>
    <t>SL</t>
  </si>
  <si>
    <t>.5 SL</t>
  </si>
  <si>
    <t>D</t>
  </si>
  <si>
    <t>J</t>
  </si>
  <si>
    <t>O</t>
  </si>
  <si>
    <t>AWOP</t>
  </si>
  <si>
    <t>Infrastructure Area</t>
  </si>
  <si>
    <t>j</t>
  </si>
  <si>
    <t>f</t>
  </si>
  <si>
    <t>m</t>
  </si>
  <si>
    <t>a</t>
  </si>
  <si>
    <t>s</t>
  </si>
  <si>
    <t>o</t>
  </si>
  <si>
    <t>n</t>
  </si>
  <si>
    <t>d</t>
  </si>
  <si>
    <t>Month and Year current fiscal year begins</t>
  </si>
  <si>
    <t>Month and year of Hire</t>
  </si>
  <si>
    <t>Normal Vacation Days Earned</t>
  </si>
  <si>
    <t>Normal Personal Days Earned</t>
  </si>
  <si>
    <t>First day of Hire Date month:</t>
  </si>
  <si>
    <t># Years since hire month</t>
  </si>
  <si>
    <t>A</t>
  </si>
  <si>
    <t>S</t>
  </si>
  <si>
    <t>F</t>
  </si>
  <si>
    <t>M</t>
  </si>
  <si>
    <t>PD  --  Consecutive Months Leave</t>
  </si>
  <si>
    <t>Subtract for Leave</t>
  </si>
  <si>
    <t>Testing for 4 Consecutive Months of Leave</t>
  </si>
  <si>
    <t>New Hire Month</t>
  </si>
  <si>
    <t>New Hire Year</t>
  </si>
  <si>
    <t>New Hire Day</t>
  </si>
  <si>
    <t>Vacation:  Mid-month bump</t>
  </si>
  <si>
    <t>Offset</t>
  </si>
  <si>
    <t>Policy on Personal Days Accrual</t>
  </si>
  <si>
    <t>Old:</t>
  </si>
  <si>
    <t>If you started on the 1st of a month, you don't earn the PD until the 5th month</t>
  </si>
  <si>
    <t>New:</t>
  </si>
  <si>
    <t>If you work a full month (ie, start of the first day of a month), that month counts toward</t>
  </si>
  <si>
    <t>Implications:</t>
  </si>
  <si>
    <t>Under the old form, if you were hired on 7/1 of any fiscal year, you would only receive 2 personal days according to the form.</t>
  </si>
  <si>
    <t>the 4-month accrual calculation and you earn the day in the 4th month instead of the 5th month</t>
  </si>
  <si>
    <t>Policy on 20-year anniversary and Carry Over</t>
  </si>
  <si>
    <t>The old form was allowing the carry over of 28 days if your years-of-service were greater than 19.</t>
  </si>
  <si>
    <t>The new policy is consistent with eligibility of accruing at the higher rate.</t>
  </si>
  <si>
    <t>Note:  Under our current policy for accruing vacation days, you begin accruing 28 days per year in the fiscal year following your 20 year annivarsary, except if</t>
  </si>
  <si>
    <t>you were hired on 7/1 in which case you would earn the higher accrual in that year.</t>
  </si>
  <si>
    <t>The new form only allows carry over days of 28 once you've hit you begin earning the higher accrual (in most cases, the start of the following fiscal year).</t>
  </si>
  <si>
    <t>Day of Month</t>
  </si>
  <si>
    <t>Date Eligible for Full Month's Accrual</t>
  </si>
  <si>
    <t>Months Since Hire</t>
  </si>
  <si>
    <t>Total</t>
  </si>
  <si>
    <t>Vacation Days Used</t>
  </si>
  <si>
    <t>Personal Days Used</t>
  </si>
  <si>
    <t>Officer Signature</t>
  </si>
  <si>
    <t>Date:</t>
  </si>
  <si>
    <t>Supervisor Signature</t>
  </si>
  <si>
    <r>
      <t>Comments:</t>
    </r>
    <r>
      <rPr>
        <sz val="8"/>
        <rFont val="Arial"/>
        <family val="2"/>
      </rPr>
      <t xml:space="preserve">  </t>
    </r>
  </si>
  <si>
    <t>Name:</t>
  </si>
  <si>
    <t xml:space="preserve">Carry-over Personal Days:  </t>
  </si>
  <si>
    <t xml:space="preserve">Carry-over Vacation Days:  </t>
  </si>
  <si>
    <t>I hereby certify that the time-off recorded here is in accordance with University policies.</t>
  </si>
  <si>
    <t>Approvals</t>
  </si>
  <si>
    <t>Summary - Vacation Days</t>
  </si>
  <si>
    <t>Summary - Personal Days</t>
  </si>
  <si>
    <t>Leaves - Accrual Mgmt</t>
  </si>
  <si>
    <t>LV</t>
  </si>
  <si>
    <t>.5 LV</t>
  </si>
  <si>
    <t>Officers do not accrue vacation if leave is 30 days or longer (or covers entire month(s));  at that point, change "N" to "Y" to cancel accrual.  Personal days do not accrue if leave is 4 months or longer.</t>
  </si>
  <si>
    <t>OSL 7</t>
  </si>
  <si>
    <t>OSL 6.5</t>
  </si>
  <si>
    <t>OSL 6</t>
  </si>
  <si>
    <t>OSL 5.5</t>
  </si>
  <si>
    <t>OSL 5</t>
  </si>
  <si>
    <t>OSL 4.5</t>
  </si>
  <si>
    <t>OSL 4</t>
  </si>
  <si>
    <t>Other Sick Hrs Used*</t>
  </si>
  <si>
    <r>
      <t xml:space="preserve">Leave the spaces at right blank for days attended full-time.  For days absent, enter the following codes:
</t>
    </r>
    <r>
      <rPr>
        <b/>
        <sz val="7.5"/>
        <color indexed="10"/>
        <rFont val="Arial"/>
        <family val="2"/>
      </rPr>
      <t>V</t>
    </r>
    <r>
      <rPr>
        <sz val="7.5"/>
        <color indexed="10"/>
        <rFont val="Arial"/>
        <family val="2"/>
      </rPr>
      <t xml:space="preserve"> </t>
    </r>
    <r>
      <rPr>
        <sz val="7.5"/>
        <rFont val="Arial"/>
        <family val="2"/>
      </rPr>
      <t xml:space="preserve">= Vacation (days &amp; 1/2 days)
</t>
    </r>
    <r>
      <rPr>
        <b/>
        <sz val="7.5"/>
        <color indexed="12"/>
        <rFont val="Arial"/>
        <family val="2"/>
      </rPr>
      <t>PD</t>
    </r>
    <r>
      <rPr>
        <sz val="7.5"/>
        <color indexed="12"/>
        <rFont val="Arial"/>
        <family val="2"/>
      </rPr>
      <t xml:space="preserve">  </t>
    </r>
    <r>
      <rPr>
        <sz val="7.5"/>
        <rFont val="Arial"/>
        <family val="2"/>
      </rPr>
      <t xml:space="preserve">= Personal Day (days &amp; 1/2 days)
</t>
    </r>
    <r>
      <rPr>
        <b/>
        <sz val="7.5"/>
        <color indexed="17"/>
        <rFont val="Arial"/>
        <family val="2"/>
      </rPr>
      <t>SL</t>
    </r>
    <r>
      <rPr>
        <sz val="7.5"/>
        <color indexed="17"/>
        <rFont val="Arial"/>
        <family val="2"/>
      </rPr>
      <t xml:space="preserve"> </t>
    </r>
    <r>
      <rPr>
        <sz val="7.5"/>
        <rFont val="Arial"/>
        <family val="2"/>
      </rPr>
      <t xml:space="preserve">= Sick Leave (days &amp; 1/2 days)
</t>
    </r>
    <r>
      <rPr>
        <b/>
        <sz val="7.5"/>
        <color theme="5" tint="-0.249977111117893"/>
        <rFont val="Arial"/>
        <family val="2"/>
      </rPr>
      <t>OSL</t>
    </r>
    <r>
      <rPr>
        <sz val="7.5"/>
        <rFont val="Arial"/>
        <family val="2"/>
      </rPr>
      <t xml:space="preserve"> = Other Sick Leave (in hrs)*
</t>
    </r>
    <r>
      <rPr>
        <b/>
        <sz val="7.5"/>
        <color theme="8" tint="-0.249977111117893"/>
        <rFont val="Arial"/>
        <family val="2"/>
      </rPr>
      <t>LV</t>
    </r>
    <r>
      <rPr>
        <sz val="7.5"/>
        <rFont val="Arial"/>
        <family val="2"/>
      </rPr>
      <t xml:space="preserve"> = Leave of Absence (days &amp; 1/2 days) (i.e. Personal, Military, Workers' Comp - explain in "Comments")
H = Holiday
D = Death in the Family
J = Jury Duty
O = Other - explain in "Comments"
AWOP = Absent without Pay
</t>
    </r>
    <r>
      <rPr>
        <b/>
        <sz val="7.5"/>
        <rFont val="Arial"/>
        <family val="2"/>
      </rPr>
      <t>*Other Sick Leave (in hours)</t>
    </r>
    <r>
      <rPr>
        <sz val="7.5"/>
        <rFont val="Arial"/>
        <family val="2"/>
      </rPr>
      <t xml:space="preserve">
Officers working in a location that is covered by local sick leave laws are eligible to take up to 56 hours of sick leave per year. If entered hours exceeds 56, an error message appears and the additional hours must be reallocated.
</t>
    </r>
    <r>
      <rPr>
        <b/>
        <sz val="7.5"/>
        <rFont val="Arial"/>
        <family val="2"/>
      </rPr>
      <t>See "Instructions" on the HR web site for guidance regarding this automatic calculation form.
See "General Guidelines" on the web site for a summary of University policy regarding officer time-of</t>
    </r>
    <r>
      <rPr>
        <sz val="7.5"/>
        <rFont val="Arial"/>
        <family val="2"/>
      </rPr>
      <t xml:space="preserve">f.
</t>
    </r>
  </si>
  <si>
    <t>Sick Days Used</t>
  </si>
  <si>
    <t>Tracking Full-time Officer Time-off -- University</t>
  </si>
  <si>
    <t xml:space="preserve">Carry-over days cannot exceed the vacation and personal days earned in the prior fiscal year.  For full-time Officers the maximum vacation days entered on this summary would be 23 or 28 and the maximum personal days would be 3. </t>
  </si>
  <si>
    <t>OSL 3.5</t>
  </si>
  <si>
    <t>OSL 2.5</t>
  </si>
  <si>
    <t>OSL 3</t>
  </si>
  <si>
    <t>OSL 2</t>
  </si>
  <si>
    <t>OSL 1.5</t>
  </si>
  <si>
    <t>OSL 0.5</t>
  </si>
  <si>
    <t>OSL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</si>
</sst>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m/d"/>
    <numFmt numFmtId="165" formatCode="mm/dd/yy"/>
    <numFmt numFmtId="166" formatCode="mmmm\ d\,\ yyyy"/>
    <numFmt numFmtId="167" formatCode="mm/dd/yyyy"/>
    <numFmt numFmtId="168" formatCode="m/d/yy;@"/>
    <numFmt numFmtId="169" formatCode="0.000"/>
    <numFmt numFmtId="170" formatCode="0.0"/>
    <numFmt numFmtId="171" formatCode="mm/dd/yy;@"/>
  </numFmts>
  <fonts count="37" x14ac:knownFonts="1">
    <font>
      <sz val="10"/>
      <name val="Arial"/>
    </font>
    <font>
      <sz val="8"/>
      <name val="Arial"/>
      <family val="2"/>
    </font>
    <font>
      <sz val="8"/>
      <name val="Arial"/>
      <family val="2"/>
    </font>
    <font>
      <sz val="7.5"/>
      <name val="Arial"/>
      <family val="2"/>
    </font>
    <font>
      <b/>
      <sz val="7.5"/>
      <name val="Arial"/>
      <family val="2"/>
    </font>
    <font>
      <b/>
      <sz val="10"/>
      <name val="Arial"/>
      <family val="2"/>
    </font>
    <font>
      <sz val="7"/>
      <name val="Arial"/>
      <family val="2"/>
    </font>
    <font>
      <b/>
      <i/>
      <sz val="8"/>
      <name val="Arial"/>
      <family val="2"/>
    </font>
    <font>
      <i/>
      <sz val="8"/>
      <name val="Arial"/>
      <family val="2"/>
    </font>
    <font>
      <sz val="7.5"/>
      <color indexed="10"/>
      <name val="Arial"/>
      <family val="2"/>
    </font>
    <font>
      <sz val="7.5"/>
      <color indexed="12"/>
      <name val="Arial"/>
      <family val="2"/>
    </font>
    <font>
      <sz val="7.5"/>
      <color indexed="17"/>
      <name val="Arial"/>
      <family val="2"/>
    </font>
    <font>
      <b/>
      <sz val="8"/>
      <color indexed="12"/>
      <name val="Arial"/>
      <family val="2"/>
    </font>
    <font>
      <b/>
      <sz val="8"/>
      <name val="Arial"/>
      <family val="2"/>
    </font>
    <font>
      <b/>
      <u/>
      <sz val="8"/>
      <name val="Arial"/>
      <family val="2"/>
    </font>
    <font>
      <sz val="8"/>
      <color indexed="81"/>
      <name val="Tahoma"/>
      <family val="2"/>
    </font>
    <font>
      <b/>
      <sz val="8"/>
      <color indexed="81"/>
      <name val="Tahoma"/>
      <family val="2"/>
    </font>
    <font>
      <b/>
      <u/>
      <sz val="8"/>
      <color indexed="12"/>
      <name val="Arial"/>
      <family val="2"/>
    </font>
    <font>
      <sz val="8"/>
      <color indexed="12"/>
      <name val="Arial"/>
      <family val="2"/>
    </font>
    <font>
      <b/>
      <sz val="7"/>
      <color indexed="12"/>
      <name val="Arial"/>
      <family val="2"/>
    </font>
    <font>
      <sz val="14"/>
      <color indexed="12"/>
      <name val="Arial"/>
      <family val="2"/>
    </font>
    <font>
      <b/>
      <sz val="14"/>
      <color indexed="12"/>
      <name val="Arial"/>
      <family val="2"/>
    </font>
    <font>
      <sz val="6"/>
      <name val="Arial"/>
      <family val="2"/>
    </font>
    <font>
      <b/>
      <u/>
      <sz val="10"/>
      <name val="Arial"/>
      <family val="2"/>
    </font>
    <font>
      <b/>
      <sz val="7"/>
      <name val="Arial"/>
      <family val="2"/>
    </font>
    <font>
      <b/>
      <sz val="5"/>
      <color indexed="12"/>
      <name val="Arial"/>
      <family val="2"/>
    </font>
    <font>
      <sz val="18"/>
      <name val="Arial"/>
      <family val="2"/>
    </font>
    <font>
      <b/>
      <u/>
      <sz val="9"/>
      <name val="Arial"/>
      <family val="2"/>
    </font>
    <font>
      <sz val="10"/>
      <name val="Arial"/>
      <family val="2"/>
    </font>
    <font>
      <b/>
      <sz val="7.5"/>
      <color theme="3"/>
      <name val="Arial"/>
      <family val="2"/>
    </font>
    <font>
      <b/>
      <sz val="8"/>
      <color theme="8" tint="-0.249977111117893"/>
      <name val="Arial"/>
      <family val="2"/>
    </font>
    <font>
      <b/>
      <u/>
      <sz val="9"/>
      <color theme="8" tint="-0.249977111117893"/>
      <name val="Arial"/>
      <family val="2"/>
    </font>
    <font>
      <b/>
      <sz val="7.5"/>
      <color theme="8" tint="-0.249977111117893"/>
      <name val="Arial"/>
      <family val="2"/>
    </font>
    <font>
      <b/>
      <sz val="7.5"/>
      <color indexed="17"/>
      <name val="Arial"/>
      <family val="2"/>
    </font>
    <font>
      <b/>
      <sz val="7.5"/>
      <color indexed="12"/>
      <name val="Arial"/>
      <family val="2"/>
    </font>
    <font>
      <b/>
      <sz val="7.5"/>
      <color indexed="10"/>
      <name val="Arial"/>
      <family val="2"/>
    </font>
    <font>
      <b/>
      <sz val="7.5"/>
      <color theme="5" tint="-0.249977111117893"/>
      <name val="Arial"/>
      <family val="2"/>
    </font>
  </fonts>
  <fills count="4">
    <fill>
      <patternFill patternType="none"/>
    </fill>
    <fill>
      <patternFill patternType="gray125"/>
    </fill>
    <fill>
      <patternFill patternType="solid">
        <fgColor indexed="9"/>
        <bgColor indexed="64"/>
      </patternFill>
    </fill>
    <fill>
      <patternFill patternType="solid">
        <fgColor indexed="8"/>
        <bgColor indexed="64"/>
      </patternFill>
    </fill>
  </fills>
  <borders count="35">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s>
  <cellStyleXfs count="2">
    <xf numFmtId="0" fontId="0" fillId="0" borderId="0"/>
    <xf numFmtId="0" fontId="28" fillId="0" borderId="0"/>
  </cellStyleXfs>
  <cellXfs count="154">
    <xf numFmtId="0" fontId="0" fillId="0" borderId="0" xfId="0"/>
    <xf numFmtId="0" fontId="3" fillId="0" borderId="1" xfId="0" applyFont="1" applyBorder="1" applyAlignment="1">
      <alignment horizontal="left" wrapText="1"/>
    </xf>
    <xf numFmtId="166" fontId="4" fillId="0" borderId="1" xfId="0" applyNumberFormat="1" applyFont="1" applyBorder="1" applyAlignment="1">
      <alignment horizontal="left" wrapText="1"/>
    </xf>
    <xf numFmtId="0" fontId="2" fillId="0" borderId="0" xfId="0" applyFont="1" applyAlignment="1">
      <alignment horizontal="center" vertical="center"/>
    </xf>
    <xf numFmtId="0" fontId="6" fillId="0" borderId="0" xfId="0" applyFont="1" applyAlignment="1">
      <alignment horizontal="center"/>
    </xf>
    <xf numFmtId="0" fontId="3" fillId="0" borderId="0" xfId="0" applyFont="1" applyAlignment="1">
      <alignment horizontal="center" vertical="center"/>
    </xf>
    <xf numFmtId="0" fontId="2" fillId="0" borderId="0" xfId="0" applyFont="1"/>
    <xf numFmtId="0" fontId="3" fillId="0" borderId="0" xfId="0" applyFont="1" applyAlignment="1">
      <alignment horizontal="right"/>
    </xf>
    <xf numFmtId="0" fontId="3" fillId="0" borderId="0" xfId="0" applyFont="1"/>
    <xf numFmtId="0" fontId="5" fillId="0" borderId="0" xfId="0" applyFont="1"/>
    <xf numFmtId="0" fontId="2" fillId="0" borderId="0" xfId="0" applyFont="1" applyAlignment="1">
      <alignment horizontal="left"/>
    </xf>
    <xf numFmtId="0" fontId="3" fillId="0" borderId="0" xfId="0" applyFont="1" applyAlignment="1">
      <alignment vertical="top" wrapText="1"/>
    </xf>
    <xf numFmtId="0" fontId="2" fillId="0" borderId="7" xfId="0" applyFont="1" applyBorder="1"/>
    <xf numFmtId="0" fontId="2" fillId="0" borderId="8" xfId="0" applyFont="1" applyBorder="1"/>
    <xf numFmtId="0" fontId="7" fillId="0" borderId="0" xfId="0" applyFont="1"/>
    <xf numFmtId="0" fontId="2" fillId="0" borderId="9" xfId="0" applyFont="1" applyBorder="1"/>
    <xf numFmtId="0" fontId="6" fillId="0" borderId="0" xfId="0" applyFont="1" applyAlignment="1">
      <alignment vertical="top" wrapText="1"/>
    </xf>
    <xf numFmtId="0" fontId="2" fillId="0" borderId="11" xfId="0" applyFont="1" applyBorder="1"/>
    <xf numFmtId="0" fontId="2" fillId="0" borderId="0" xfId="0" applyFont="1" applyAlignment="1">
      <alignment horizontal="right"/>
    </xf>
    <xf numFmtId="0" fontId="6" fillId="0" borderId="0" xfId="0" applyFont="1" applyAlignment="1">
      <alignment horizontal="right"/>
    </xf>
    <xf numFmtId="2" fontId="2" fillId="0" borderId="0" xfId="0" applyNumberFormat="1" applyFont="1"/>
    <xf numFmtId="1" fontId="2" fillId="0" borderId="0" xfId="0" applyNumberFormat="1" applyFont="1"/>
    <xf numFmtId="1" fontId="2" fillId="0" borderId="0" xfId="0" applyNumberFormat="1" applyFont="1" applyAlignment="1">
      <alignment horizontal="center" vertical="center"/>
    </xf>
    <xf numFmtId="0" fontId="2" fillId="0" borderId="0" xfId="0" applyFont="1" applyAlignment="1">
      <alignment wrapText="1"/>
    </xf>
    <xf numFmtId="1" fontId="3" fillId="0" borderId="0" xfId="0" applyNumberFormat="1" applyFont="1" applyAlignment="1">
      <alignment horizontal="right"/>
    </xf>
    <xf numFmtId="169" fontId="3" fillId="0" borderId="0" xfId="0" applyNumberFormat="1" applyFont="1" applyAlignment="1">
      <alignment horizontal="right"/>
    </xf>
    <xf numFmtId="165" fontId="3" fillId="0" borderId="0" xfId="0" applyNumberFormat="1" applyFont="1"/>
    <xf numFmtId="168" fontId="2" fillId="0" borderId="0" xfId="0" applyNumberFormat="1" applyFont="1"/>
    <xf numFmtId="0" fontId="3" fillId="2" borderId="0" xfId="0" applyFont="1" applyFill="1" applyAlignment="1">
      <alignment horizontal="center" vertical="center"/>
    </xf>
    <xf numFmtId="170" fontId="2" fillId="0" borderId="0" xfId="0" applyNumberFormat="1" applyFont="1"/>
    <xf numFmtId="49" fontId="3" fillId="0" borderId="0" xfId="0" applyNumberFormat="1" applyFont="1" applyAlignment="1">
      <alignment horizontal="center" vertical="center"/>
    </xf>
    <xf numFmtId="0" fontId="19" fillId="0" borderId="0" xfId="0" applyFont="1" applyAlignment="1">
      <alignment horizontal="right"/>
    </xf>
    <xf numFmtId="0" fontId="20" fillId="0" borderId="14" xfId="0" applyFont="1" applyBorder="1" applyAlignment="1">
      <alignment horizontal="centerContinuous" vertical="center"/>
    </xf>
    <xf numFmtId="170" fontId="20" fillId="0" borderId="14" xfId="0" applyNumberFormat="1" applyFont="1" applyBorder="1" applyAlignment="1">
      <alignment horizontal="centerContinuous" vertical="center"/>
    </xf>
    <xf numFmtId="0" fontId="20" fillId="0" borderId="15" xfId="0" applyFont="1" applyBorder="1" applyAlignment="1">
      <alignment horizontal="centerContinuous" vertical="center"/>
    </xf>
    <xf numFmtId="0" fontId="14" fillId="0" borderId="16" xfId="0" applyFont="1" applyBorder="1"/>
    <xf numFmtId="0" fontId="2" fillId="0" borderId="17" xfId="0" applyFont="1" applyBorder="1" applyAlignment="1">
      <alignment horizontal="center" vertical="center"/>
    </xf>
    <xf numFmtId="0" fontId="17" fillId="0" borderId="16" xfId="0" applyFont="1" applyBorder="1" applyAlignment="1">
      <alignment wrapText="1"/>
    </xf>
    <xf numFmtId="0" fontId="13" fillId="0" borderId="0" xfId="0" applyFont="1" applyAlignment="1">
      <alignment horizontal="right"/>
    </xf>
    <xf numFmtId="1" fontId="4" fillId="0" borderId="16" xfId="0" applyNumberFormat="1" applyFont="1" applyBorder="1" applyAlignment="1">
      <alignment horizontal="center"/>
    </xf>
    <xf numFmtId="0" fontId="2" fillId="0" borderId="16" xfId="0" applyFont="1" applyBorder="1"/>
    <xf numFmtId="170" fontId="2" fillId="0" borderId="17" xfId="0" applyNumberFormat="1" applyFont="1" applyBorder="1" applyAlignment="1">
      <alignment horizontal="center" vertical="center"/>
    </xf>
    <xf numFmtId="169" fontId="4" fillId="0" borderId="16" xfId="0" applyNumberFormat="1" applyFont="1" applyBorder="1" applyAlignment="1">
      <alignment horizontal="center"/>
    </xf>
    <xf numFmtId="0" fontId="2" fillId="0" borderId="17" xfId="0" applyFont="1" applyBorder="1"/>
    <xf numFmtId="0" fontId="3" fillId="0" borderId="17" xfId="0" applyFont="1" applyBorder="1" applyAlignment="1">
      <alignment horizontal="right"/>
    </xf>
    <xf numFmtId="0" fontId="18" fillId="0" borderId="16" xfId="0" applyFont="1" applyBorder="1"/>
    <xf numFmtId="0" fontId="3" fillId="0" borderId="17" xfId="0" applyFont="1" applyBorder="1"/>
    <xf numFmtId="0" fontId="17" fillId="0" borderId="16" xfId="0" applyFont="1" applyBorder="1"/>
    <xf numFmtId="168" fontId="2" fillId="0" borderId="0" xfId="0" applyNumberFormat="1" applyFont="1" applyAlignment="1">
      <alignment horizontal="right"/>
    </xf>
    <xf numFmtId="1" fontId="14" fillId="0" borderId="0" xfId="0" applyNumberFormat="1" applyFont="1"/>
    <xf numFmtId="0" fontId="13" fillId="0" borderId="16" xfId="0" applyFont="1" applyBorder="1"/>
    <xf numFmtId="0" fontId="12" fillId="0" borderId="16" xfId="0" applyFont="1" applyBorder="1"/>
    <xf numFmtId="0" fontId="2" fillId="0" borderId="18" xfId="0" applyFont="1" applyBorder="1"/>
    <xf numFmtId="0" fontId="2" fillId="0" borderId="19" xfId="0" applyFont="1" applyBorder="1"/>
    <xf numFmtId="0" fontId="6" fillId="0" borderId="19" xfId="0" applyFont="1" applyBorder="1" applyAlignment="1">
      <alignment horizontal="right"/>
    </xf>
    <xf numFmtId="0" fontId="3" fillId="0" borderId="19" xfId="0" applyFont="1" applyBorder="1" applyAlignment="1">
      <alignment horizontal="center" vertical="center"/>
    </xf>
    <xf numFmtId="0" fontId="2" fillId="0" borderId="19" xfId="0" applyFont="1" applyBorder="1" applyAlignment="1">
      <alignment horizontal="center" vertical="center"/>
    </xf>
    <xf numFmtId="0" fontId="2" fillId="0" borderId="20" xfId="0" applyFont="1" applyBorder="1" applyAlignment="1">
      <alignment horizontal="center" vertical="center"/>
    </xf>
    <xf numFmtId="0" fontId="21" fillId="0" borderId="21" xfId="0" applyFont="1" applyBorder="1" applyAlignment="1">
      <alignment horizontal="centerContinuous" vertical="center"/>
    </xf>
    <xf numFmtId="0" fontId="13" fillId="0" borderId="22" xfId="0" applyFont="1" applyBorder="1" applyAlignment="1">
      <alignment horizontal="right"/>
    </xf>
    <xf numFmtId="0" fontId="13" fillId="0" borderId="23" xfId="0" applyFont="1" applyBorder="1" applyAlignment="1">
      <alignment horizontal="right"/>
    </xf>
    <xf numFmtId="0" fontId="13" fillId="0" borderId="13" xfId="0" applyFont="1" applyBorder="1" applyAlignment="1">
      <alignment horizontal="right"/>
    </xf>
    <xf numFmtId="170" fontId="18" fillId="0" borderId="0" xfId="0" applyNumberFormat="1" applyFont="1"/>
    <xf numFmtId="0" fontId="22" fillId="0" borderId="0" xfId="0" applyFont="1" applyAlignment="1">
      <alignment horizontal="right"/>
    </xf>
    <xf numFmtId="170" fontId="22" fillId="0" borderId="0" xfId="0" applyNumberFormat="1" applyFont="1"/>
    <xf numFmtId="0" fontId="23" fillId="0" borderId="0" xfId="0" applyFont="1"/>
    <xf numFmtId="0" fontId="24" fillId="0" borderId="24" xfId="0" applyFont="1" applyBorder="1" applyAlignment="1">
      <alignment horizontal="right"/>
    </xf>
    <xf numFmtId="0" fontId="24" fillId="0" borderId="7" xfId="0" applyFont="1" applyBorder="1" applyAlignment="1">
      <alignment horizontal="right"/>
    </xf>
    <xf numFmtId="0" fontId="24" fillId="0" borderId="0" xfId="0" applyFont="1" applyAlignment="1">
      <alignment horizontal="center"/>
    </xf>
    <xf numFmtId="1" fontId="14" fillId="0" borderId="16" xfId="0" applyNumberFormat="1" applyFont="1" applyBorder="1"/>
    <xf numFmtId="168" fontId="18" fillId="0" borderId="0" xfId="0" applyNumberFormat="1" applyFont="1"/>
    <xf numFmtId="1" fontId="4" fillId="0" borderId="16" xfId="0" applyNumberFormat="1" applyFont="1" applyBorder="1" applyAlignment="1">
      <alignment horizontal="left"/>
    </xf>
    <xf numFmtId="0" fontId="24" fillId="0" borderId="0" xfId="0" applyFont="1" applyAlignment="1">
      <alignment horizontal="right"/>
    </xf>
    <xf numFmtId="170" fontId="18" fillId="0" borderId="0" xfId="0" applyNumberFormat="1" applyFont="1" applyAlignment="1">
      <alignment horizontal="right"/>
    </xf>
    <xf numFmtId="0" fontId="1" fillId="0" borderId="0" xfId="0" applyFont="1"/>
    <xf numFmtId="1" fontId="2" fillId="0" borderId="0" xfId="0" applyNumberFormat="1" applyFont="1" applyAlignment="1">
      <alignment horizontal="left"/>
    </xf>
    <xf numFmtId="168" fontId="25" fillId="0" borderId="0" xfId="0" applyNumberFormat="1" applyFont="1"/>
    <xf numFmtId="0" fontId="2" fillId="0" borderId="23" xfId="0" applyFont="1" applyBorder="1"/>
    <xf numFmtId="1" fontId="13" fillId="0" borderId="0" xfId="0" applyNumberFormat="1" applyFont="1"/>
    <xf numFmtId="0" fontId="1" fillId="0" borderId="16" xfId="0" applyFont="1" applyBorder="1"/>
    <xf numFmtId="0" fontId="1" fillId="0" borderId="27" xfId="0" applyFont="1" applyBorder="1"/>
    <xf numFmtId="0" fontId="1" fillId="0" borderId="28" xfId="0" applyFont="1" applyBorder="1"/>
    <xf numFmtId="0" fontId="4" fillId="0" borderId="0" xfId="0" applyFont="1" applyAlignment="1">
      <alignment vertical="top" wrapText="1"/>
    </xf>
    <xf numFmtId="0" fontId="4" fillId="0" borderId="25" xfId="0" applyFont="1" applyBorder="1" applyAlignment="1">
      <alignment vertical="top" wrapText="1"/>
    </xf>
    <xf numFmtId="0" fontId="13" fillId="0" borderId="2" xfId="0" applyFont="1" applyBorder="1"/>
    <xf numFmtId="171" fontId="6" fillId="0" borderId="0" xfId="0" applyNumberFormat="1" applyFont="1" applyAlignment="1">
      <alignment horizontal="right"/>
    </xf>
    <xf numFmtId="0" fontId="27" fillId="0" borderId="0" xfId="0" applyFont="1"/>
    <xf numFmtId="49" fontId="1" fillId="0" borderId="2" xfId="0" applyNumberFormat="1" applyFont="1" applyBorder="1" applyAlignment="1" applyProtection="1">
      <alignment horizontal="center" vertical="center"/>
      <protection locked="0"/>
    </xf>
    <xf numFmtId="49" fontId="1" fillId="3" borderId="2" xfId="0" applyNumberFormat="1" applyFont="1" applyFill="1" applyBorder="1" applyAlignment="1">
      <alignment horizontal="center" vertical="center"/>
    </xf>
    <xf numFmtId="49" fontId="1" fillId="3" borderId="2" xfId="1" applyNumberFormat="1" applyFont="1" applyFill="1" applyBorder="1" applyAlignment="1">
      <alignment horizontal="center" vertical="center"/>
    </xf>
    <xf numFmtId="0" fontId="1" fillId="0" borderId="3" xfId="0" applyFont="1" applyBorder="1" applyAlignment="1">
      <alignment horizontal="center" vertical="center"/>
    </xf>
    <xf numFmtId="0" fontId="1" fillId="0" borderId="33" xfId="0" applyFont="1" applyBorder="1" applyAlignment="1">
      <alignment horizontal="center" vertical="center"/>
    </xf>
    <xf numFmtId="170" fontId="13" fillId="0" borderId="4" xfId="0" applyNumberFormat="1" applyFont="1" applyBorder="1" applyAlignment="1">
      <alignment horizontal="center" vertical="center"/>
    </xf>
    <xf numFmtId="0" fontId="1" fillId="0" borderId="2" xfId="0" applyFont="1" applyBorder="1" applyAlignment="1">
      <alignment horizontal="center" vertical="center"/>
    </xf>
    <xf numFmtId="0" fontId="1" fillId="0" borderId="22" xfId="0" applyFont="1" applyBorder="1" applyAlignment="1">
      <alignment horizontal="center" vertical="center"/>
    </xf>
    <xf numFmtId="170" fontId="13" fillId="0" borderId="5" xfId="0" applyNumberFormat="1" applyFont="1" applyBorder="1" applyAlignment="1">
      <alignment horizontal="center" vertical="center"/>
    </xf>
    <xf numFmtId="0" fontId="1" fillId="0" borderId="6" xfId="0" applyFont="1" applyBorder="1" applyAlignment="1">
      <alignment horizontal="center" vertical="center"/>
    </xf>
    <xf numFmtId="0" fontId="1" fillId="0" borderId="34" xfId="0" applyFont="1" applyBorder="1" applyAlignment="1">
      <alignment horizontal="center" vertical="center"/>
    </xf>
    <xf numFmtId="170" fontId="13" fillId="0" borderId="32" xfId="0" applyNumberFormat="1" applyFont="1" applyBorder="1" applyAlignment="1">
      <alignment horizontal="center" vertical="center"/>
    </xf>
    <xf numFmtId="0" fontId="1" fillId="0" borderId="8" xfId="0" applyFont="1" applyBorder="1" applyAlignment="1" applyProtection="1">
      <alignment horizontal="center" vertical="center"/>
      <protection locked="0"/>
    </xf>
    <xf numFmtId="0" fontId="1" fillId="0" borderId="0" xfId="0" applyFont="1" applyAlignment="1">
      <alignment horizontal="center" vertical="center"/>
    </xf>
    <xf numFmtId="0" fontId="1" fillId="0" borderId="2" xfId="0" applyFont="1" applyBorder="1" applyAlignment="1" applyProtection="1">
      <alignment horizontal="center" vertical="center"/>
      <protection locked="0"/>
    </xf>
    <xf numFmtId="164" fontId="1" fillId="0" borderId="2" xfId="0" applyNumberFormat="1" applyFont="1" applyBorder="1" applyAlignment="1" applyProtection="1">
      <alignment horizontal="center" vertical="center"/>
      <protection locked="0"/>
    </xf>
    <xf numFmtId="164" fontId="1" fillId="0" borderId="0" xfId="0" applyNumberFormat="1" applyFont="1" applyAlignment="1">
      <alignment horizontal="center" vertical="center"/>
    </xf>
    <xf numFmtId="0" fontId="13" fillId="0" borderId="0" xfId="0" applyFont="1" applyAlignment="1">
      <alignment horizontal="center"/>
    </xf>
    <xf numFmtId="170" fontId="1" fillId="0" borderId="10" xfId="0" applyNumberFormat="1" applyFont="1" applyBorder="1" applyAlignment="1">
      <alignment horizontal="center" vertical="center"/>
    </xf>
    <xf numFmtId="170" fontId="1" fillId="0" borderId="13" xfId="0" applyNumberFormat="1" applyFont="1" applyBorder="1" applyAlignment="1">
      <alignment horizontal="center" vertical="center"/>
    </xf>
    <xf numFmtId="170" fontId="13" fillId="0" borderId="10" xfId="0" applyNumberFormat="1" applyFont="1" applyBorder="1" applyAlignment="1">
      <alignment horizontal="center" vertical="center"/>
    </xf>
    <xf numFmtId="170" fontId="1" fillId="0" borderId="8" xfId="0" applyNumberFormat="1" applyFont="1" applyBorder="1" applyAlignment="1">
      <alignment horizontal="center" vertical="center"/>
    </xf>
    <xf numFmtId="170" fontId="1" fillId="0" borderId="2" xfId="0" applyNumberFormat="1" applyFont="1" applyBorder="1" applyAlignment="1">
      <alignment horizontal="center" vertical="center"/>
    </xf>
    <xf numFmtId="170" fontId="13" fillId="0" borderId="2" xfId="0" applyNumberFormat="1" applyFont="1" applyBorder="1" applyAlignment="1">
      <alignment horizontal="center" vertical="center"/>
    </xf>
    <xf numFmtId="170" fontId="1" fillId="0" borderId="2" xfId="0" applyNumberFormat="1" applyFont="1" applyBorder="1" applyAlignment="1" applyProtection="1">
      <alignment horizontal="center" vertical="center"/>
      <protection locked="0"/>
    </xf>
    <xf numFmtId="170" fontId="1" fillId="0" borderId="0" xfId="0" applyNumberFormat="1" applyFont="1" applyAlignment="1">
      <alignment horizontal="center" vertical="center"/>
    </xf>
    <xf numFmtId="170" fontId="1" fillId="0" borderId="23" xfId="0" applyNumberFormat="1" applyFont="1" applyBorder="1" applyAlignment="1">
      <alignment horizontal="center" vertical="center"/>
    </xf>
    <xf numFmtId="0" fontId="0" fillId="0" borderId="0" xfId="0" applyAlignment="1">
      <alignment vertical="top"/>
    </xf>
    <xf numFmtId="0" fontId="30" fillId="0" borderId="2" xfId="0" applyFont="1" applyBorder="1"/>
    <xf numFmtId="0" fontId="31" fillId="0" borderId="0" xfId="0" applyFont="1"/>
    <xf numFmtId="0" fontId="1" fillId="0" borderId="26" xfId="0" applyFont="1" applyBorder="1"/>
    <xf numFmtId="49" fontId="13" fillId="0" borderId="2" xfId="0" applyNumberFormat="1" applyFont="1" applyBorder="1" applyAlignment="1" applyProtection="1">
      <alignment horizontal="center" vertical="center"/>
      <protection locked="0"/>
    </xf>
    <xf numFmtId="49" fontId="13" fillId="0" borderId="2" xfId="0" applyNumberFormat="1" applyFont="1" applyBorder="1" applyAlignment="1">
      <alignment horizontal="center" vertical="center"/>
    </xf>
    <xf numFmtId="170" fontId="4" fillId="0" borderId="0" xfId="0" applyNumberFormat="1" applyFont="1" applyAlignment="1" applyProtection="1">
      <alignment horizontal="left" wrapText="1"/>
    </xf>
    <xf numFmtId="170" fontId="0" fillId="0" borderId="0" xfId="0" applyNumberFormat="1" applyProtection="1"/>
    <xf numFmtId="0" fontId="2" fillId="0" borderId="2" xfId="0" applyFont="1" applyBorder="1" applyProtection="1"/>
    <xf numFmtId="170" fontId="1" fillId="0" borderId="2" xfId="0" applyNumberFormat="1" applyFont="1" applyBorder="1" applyAlignment="1" applyProtection="1">
      <alignment horizontal="center" vertical="center"/>
    </xf>
    <xf numFmtId="14" fontId="4" fillId="0" borderId="0" xfId="0" applyNumberFormat="1" applyFont="1"/>
    <xf numFmtId="0" fontId="5" fillId="0" borderId="0" xfId="0" applyFont="1"/>
    <xf numFmtId="0" fontId="3" fillId="0" borderId="25" xfId="0" applyFont="1" applyBorder="1" applyAlignment="1">
      <alignment horizontal="right" wrapText="1"/>
    </xf>
    <xf numFmtId="167" fontId="4" fillId="0" borderId="23" xfId="0" applyNumberFormat="1" applyFont="1" applyBorder="1" applyAlignment="1" applyProtection="1">
      <alignment horizontal="left" wrapText="1"/>
      <protection locked="0"/>
    </xf>
    <xf numFmtId="0" fontId="5" fillId="0" borderId="23" xfId="0" applyFont="1" applyBorder="1" applyAlignment="1" applyProtection="1">
      <alignment horizontal="left" wrapText="1"/>
      <protection locked="0"/>
    </xf>
    <xf numFmtId="166" fontId="4" fillId="0" borderId="1" xfId="0" applyNumberFormat="1" applyFont="1" applyBorder="1" applyAlignment="1">
      <alignment horizontal="left" wrapText="1"/>
    </xf>
    <xf numFmtId="0" fontId="0" fillId="0" borderId="25" xfId="0" applyBorder="1" applyAlignment="1">
      <alignment wrapText="1"/>
    </xf>
    <xf numFmtId="0" fontId="6" fillId="0" borderId="0" xfId="0" applyFont="1" applyAlignment="1">
      <alignment horizontal="left" vertical="top" wrapText="1"/>
    </xf>
    <xf numFmtId="0" fontId="26" fillId="0" borderId="0" xfId="0" applyFont="1"/>
    <xf numFmtId="0" fontId="4" fillId="0" borderId="1" xfId="0" applyFont="1" applyBorder="1" applyProtection="1">
      <protection locked="0"/>
    </xf>
    <xf numFmtId="0" fontId="5" fillId="0" borderId="1" xfId="0" applyFont="1" applyBorder="1" applyProtection="1">
      <protection locked="0"/>
    </xf>
    <xf numFmtId="0" fontId="3" fillId="0" borderId="0" xfId="0" applyFont="1" applyAlignment="1">
      <alignment horizontal="right"/>
    </xf>
    <xf numFmtId="0" fontId="0" fillId="0" borderId="0" xfId="0" applyAlignment="1">
      <alignment horizontal="right"/>
    </xf>
    <xf numFmtId="166" fontId="4" fillId="0" borderId="1" xfId="0" applyNumberFormat="1" applyFont="1" applyBorder="1" applyAlignment="1" applyProtection="1">
      <alignment horizontal="left"/>
      <protection locked="0"/>
    </xf>
    <xf numFmtId="0" fontId="13" fillId="0" borderId="9" xfId="0" applyFont="1" applyBorder="1" applyAlignment="1" applyProtection="1">
      <alignment vertical="top" wrapText="1"/>
      <protection locked="0"/>
    </xf>
    <xf numFmtId="0" fontId="28" fillId="0" borderId="25" xfId="0" applyFont="1" applyBorder="1" applyAlignment="1" applyProtection="1">
      <alignment vertical="top" wrapText="1"/>
      <protection locked="0"/>
    </xf>
    <xf numFmtId="0" fontId="28" fillId="0" borderId="29" xfId="0" applyFont="1" applyBorder="1" applyAlignment="1" applyProtection="1">
      <alignment vertical="top" wrapText="1"/>
      <protection locked="0"/>
    </xf>
    <xf numFmtId="0" fontId="28" fillId="0" borderId="11" xfId="0" applyFont="1" applyBorder="1" applyAlignment="1" applyProtection="1">
      <alignment vertical="top" wrapText="1"/>
      <protection locked="0"/>
    </xf>
    <xf numFmtId="0" fontId="28" fillId="0" borderId="0" xfId="0" applyFont="1" applyAlignment="1" applyProtection="1">
      <alignment vertical="top" wrapText="1"/>
      <protection locked="0"/>
    </xf>
    <xf numFmtId="0" fontId="28" fillId="0" borderId="30" xfId="0" applyFont="1" applyBorder="1" applyAlignment="1" applyProtection="1">
      <alignment vertical="top" wrapText="1"/>
      <protection locked="0"/>
    </xf>
    <xf numFmtId="0" fontId="28" fillId="0" borderId="12" xfId="0" applyFont="1" applyBorder="1" applyAlignment="1" applyProtection="1">
      <alignment vertical="top" wrapText="1"/>
      <protection locked="0"/>
    </xf>
    <xf numFmtId="0" fontId="28" fillId="0" borderId="1" xfId="0" applyFont="1" applyBorder="1" applyAlignment="1" applyProtection="1">
      <alignment vertical="top" wrapText="1"/>
      <protection locked="0"/>
    </xf>
    <xf numFmtId="0" fontId="28" fillId="0" borderId="31" xfId="0" applyFont="1" applyBorder="1" applyAlignment="1" applyProtection="1">
      <alignment vertical="top" wrapText="1"/>
      <protection locked="0"/>
    </xf>
    <xf numFmtId="170" fontId="4" fillId="0" borderId="23" xfId="0" applyNumberFormat="1" applyFont="1" applyBorder="1" applyAlignment="1" applyProtection="1">
      <alignment horizontal="left" wrapText="1"/>
      <protection locked="0"/>
    </xf>
    <xf numFmtId="170" fontId="0" fillId="0" borderId="23" xfId="0" applyNumberFormat="1" applyBorder="1" applyProtection="1">
      <protection locked="0"/>
    </xf>
    <xf numFmtId="170" fontId="4" fillId="0" borderId="1" xfId="0" applyNumberFormat="1" applyFont="1" applyBorder="1" applyAlignment="1" applyProtection="1">
      <alignment horizontal="left" wrapText="1"/>
      <protection locked="0"/>
    </xf>
    <xf numFmtId="0" fontId="3" fillId="0" borderId="0" xfId="0" applyFont="1" applyAlignment="1">
      <alignment vertical="top" wrapText="1"/>
    </xf>
    <xf numFmtId="0" fontId="29" fillId="0" borderId="21" xfId="0" applyFont="1" applyBorder="1" applyAlignment="1">
      <alignment vertical="center" wrapText="1"/>
    </xf>
    <xf numFmtId="0" fontId="29" fillId="0" borderId="14" xfId="0" applyFont="1" applyBorder="1" applyAlignment="1">
      <alignment vertical="center" wrapText="1"/>
    </xf>
    <xf numFmtId="0" fontId="29" fillId="0" borderId="15" xfId="0" applyFont="1" applyBorder="1" applyAlignment="1">
      <alignment vertical="center" wrapText="1"/>
    </xf>
  </cellXfs>
  <cellStyles count="2">
    <cellStyle name="Normal" xfId="0" builtinId="0"/>
    <cellStyle name="Normal 2" xfId="1" xr:uid="{00000000-0005-0000-0000-000001000000}"/>
  </cellStyles>
  <dxfs count="7">
    <dxf>
      <font>
        <b val="0"/>
        <i val="0"/>
        <condense val="0"/>
        <extend val="0"/>
        <u val="none"/>
        <color indexed="9"/>
      </font>
      <fill>
        <patternFill patternType="solid">
          <bgColor indexed="23"/>
        </patternFill>
      </fill>
    </dxf>
    <dxf>
      <font>
        <b/>
        <i val="0"/>
        <color indexed="17"/>
      </font>
    </dxf>
    <dxf>
      <font>
        <b/>
        <i val="0"/>
        <color rgb="FFFF0000"/>
      </font>
    </dxf>
    <dxf>
      <font>
        <b/>
        <i val="0"/>
        <color theme="5" tint="-0.24994659260841701"/>
      </font>
    </dxf>
    <dxf>
      <font>
        <b/>
        <i val="0"/>
        <color theme="8" tint="-0.24994659260841701"/>
      </font>
    </dxf>
    <dxf>
      <font>
        <b/>
        <i val="0"/>
        <strike val="0"/>
        <color indexed="12"/>
      </font>
    </dxf>
    <dxf>
      <font>
        <color theme="0"/>
      </font>
      <fill>
        <patternFill>
          <bgColor theme="0" tint="-0.499984740745262"/>
        </patternFill>
      </fill>
    </dxf>
  </dxfs>
  <tableStyles count="0" defaultTableStyle="TableStyleMedium9" defaultPivotStyle="PivotStyleLight16"/>
  <colors>
    <mruColors>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editAs="oneCell">
    <xdr:from>
      <xdr:col>0</xdr:col>
      <xdr:colOff>44162</xdr:colOff>
      <xdr:row>0</xdr:row>
      <xdr:rowOff>25977</xdr:rowOff>
    </xdr:from>
    <xdr:to>
      <xdr:col>12</xdr:col>
      <xdr:colOff>65410</xdr:colOff>
      <xdr:row>0</xdr:row>
      <xdr:rowOff>359352</xdr:rowOff>
    </xdr:to>
    <xdr:pic>
      <xdr:nvPicPr>
        <xdr:cNvPr id="1351" name="Picture 11" descr="form header excel">
          <a:extLst>
            <a:ext uri="{FF2B5EF4-FFF2-40B4-BE49-F238E27FC236}">
              <a16:creationId xmlns:a16="http://schemas.microsoft.com/office/drawing/2014/main" id="{00000000-0008-0000-0000-00004705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162" y="25977"/>
          <a:ext cx="648093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X186"/>
  <sheetViews>
    <sheetView showGridLines="0" tabSelected="1" zoomScale="110" zoomScaleNormal="110" zoomScaleSheetLayoutView="100" workbookViewId="0">
      <pane xSplit="1" ySplit="7" topLeftCell="B9" activePane="bottomRight" state="frozen"/>
      <selection pane="topRight" activeCell="B1" sqref="B1"/>
      <selection pane="bottomLeft" activeCell="A8" sqref="A8"/>
      <selection pane="bottomRight" activeCell="D32" sqref="D32"/>
    </sheetView>
  </sheetViews>
  <sheetFormatPr defaultColWidth="9.140625" defaultRowHeight="11.25" x14ac:dyDescent="0.2"/>
  <cols>
    <col min="1" max="1" width="24.140625" style="6" customWidth="1"/>
    <col min="2" max="2" width="0.85546875" style="6" customWidth="1"/>
    <col min="3" max="3" width="16.85546875" style="19" customWidth="1"/>
    <col min="4" max="15" width="6.140625" style="3" customWidth="1"/>
    <col min="16" max="16" width="5.7109375" style="3" customWidth="1"/>
    <col min="17" max="17" width="2.7109375" style="6" customWidth="1"/>
    <col min="18" max="18" width="5.7109375" style="6" bestFit="1" customWidth="1"/>
    <col min="19" max="27" width="2.7109375" style="6" customWidth="1"/>
    <col min="28" max="28" width="2.85546875" style="6" customWidth="1"/>
    <col min="29" max="29" width="3.85546875" style="6" customWidth="1"/>
    <col min="30" max="40" width="2.7109375" style="6" customWidth="1"/>
    <col min="41" max="41" width="4" style="6" customWidth="1"/>
    <col min="42" max="52" width="2.7109375" style="6" customWidth="1"/>
    <col min="53" max="53" width="5.5703125" style="6" customWidth="1"/>
    <col min="54" max="64" width="3.5703125" style="6" customWidth="1"/>
    <col min="65" max="65" width="4.5703125" style="6" customWidth="1"/>
    <col min="66" max="76" width="3.5703125" style="6" customWidth="1"/>
    <col min="77" max="77" width="6" style="6" customWidth="1"/>
    <col min="78" max="88" width="4.28515625" style="6" customWidth="1"/>
    <col min="89" max="89" width="11.42578125" style="6" customWidth="1"/>
    <col min="90" max="90" width="8.85546875" style="6" customWidth="1"/>
    <col min="91" max="91" width="6.85546875" style="6" customWidth="1"/>
    <col min="92" max="100" width="3.28515625" style="6" customWidth="1"/>
    <col min="101" max="101" width="4.140625" style="6" customWidth="1"/>
    <col min="102" max="16384" width="9.140625" style="6"/>
  </cols>
  <sheetData>
    <row r="1" spans="1:91" ht="51" customHeight="1" x14ac:dyDescent="0.35">
      <c r="A1" s="132" t="s">
        <v>116</v>
      </c>
      <c r="B1" s="132"/>
      <c r="C1" s="132"/>
      <c r="D1" s="132"/>
      <c r="E1" s="132"/>
      <c r="F1" s="132"/>
      <c r="G1" s="132"/>
      <c r="H1" s="132"/>
      <c r="I1" s="132"/>
      <c r="J1" s="132"/>
      <c r="K1" s="132"/>
      <c r="L1" s="132"/>
      <c r="M1" s="132"/>
      <c r="N1" s="132"/>
      <c r="O1" s="132"/>
      <c r="P1" s="132"/>
      <c r="CK1" s="23"/>
      <c r="CL1" s="23"/>
      <c r="CM1" s="23"/>
    </row>
    <row r="2" spans="1:91" s="7" customFormat="1" ht="23.25" customHeight="1" x14ac:dyDescent="0.2">
      <c r="A2" s="7" t="s">
        <v>0</v>
      </c>
      <c r="B2" s="137"/>
      <c r="C2" s="134"/>
      <c r="D2" s="134"/>
      <c r="E2" s="134"/>
      <c r="F2" s="134"/>
      <c r="G2" s="135" t="s">
        <v>1</v>
      </c>
      <c r="H2" s="136"/>
      <c r="I2" s="133"/>
      <c r="J2" s="134"/>
      <c r="K2" s="134"/>
      <c r="L2" s="134"/>
      <c r="M2" s="134"/>
      <c r="N2" s="134"/>
      <c r="O2" s="134"/>
      <c r="P2" s="134"/>
      <c r="CK2" s="24"/>
      <c r="CM2" s="25"/>
    </row>
    <row r="3" spans="1:91" s="8" customFormat="1" ht="16.5" customHeight="1" x14ac:dyDescent="0.2">
      <c r="A3" s="7" t="s">
        <v>2</v>
      </c>
      <c r="B3" s="1"/>
      <c r="C3" s="2">
        <v>46204</v>
      </c>
      <c r="D3" s="126" t="s">
        <v>3</v>
      </c>
      <c r="E3" s="126"/>
      <c r="F3" s="126"/>
      <c r="G3" s="129">
        <f>DATE(YEAR(C3)+1,6,30)</f>
        <v>46568</v>
      </c>
      <c r="H3" s="129"/>
      <c r="I3" s="129"/>
      <c r="J3" s="126" t="s">
        <v>28</v>
      </c>
      <c r="K3" s="130"/>
      <c r="L3" s="130"/>
      <c r="M3" s="127"/>
      <c r="N3" s="127"/>
      <c r="O3" s="127"/>
      <c r="P3" s="128"/>
      <c r="Q3" s="124"/>
      <c r="R3" s="125"/>
      <c r="S3" s="125"/>
      <c r="T3" s="125"/>
      <c r="U3" s="125"/>
      <c r="CK3" s="26"/>
      <c r="CL3" s="26"/>
    </row>
    <row r="4" spans="1:91" ht="16.5" customHeight="1" x14ac:dyDescent="0.2">
      <c r="A4" s="135" t="s">
        <v>97</v>
      </c>
      <c r="B4" s="135"/>
      <c r="C4" s="135"/>
      <c r="D4" s="149">
        <v>0</v>
      </c>
      <c r="E4" s="149"/>
      <c r="F4" s="135" t="s">
        <v>96</v>
      </c>
      <c r="G4" s="135"/>
      <c r="H4" s="135"/>
      <c r="I4" s="135"/>
      <c r="J4" s="135"/>
      <c r="K4" s="135"/>
      <c r="L4" s="135"/>
      <c r="M4" s="135"/>
      <c r="N4" s="135"/>
      <c r="O4" s="147">
        <v>0</v>
      </c>
      <c r="P4" s="148"/>
    </row>
    <row r="5" spans="1:91" ht="3" customHeight="1" thickBot="1" x14ac:dyDescent="0.25">
      <c r="A5" s="7"/>
      <c r="B5" s="7"/>
      <c r="C5" s="7"/>
      <c r="D5" s="120"/>
      <c r="E5" s="120"/>
      <c r="F5" s="7"/>
      <c r="G5" s="7"/>
      <c r="H5" s="7"/>
      <c r="I5" s="7"/>
      <c r="J5" s="7"/>
      <c r="K5" s="7"/>
      <c r="L5" s="7"/>
      <c r="M5" s="7"/>
      <c r="N5" s="7"/>
      <c r="O5" s="120"/>
      <c r="P5" s="121"/>
    </row>
    <row r="6" spans="1:91" ht="33" customHeight="1" thickBot="1" x14ac:dyDescent="0.25">
      <c r="A6" s="151" t="s">
        <v>117</v>
      </c>
      <c r="B6" s="152"/>
      <c r="C6" s="152"/>
      <c r="D6" s="152"/>
      <c r="E6" s="152"/>
      <c r="F6" s="152"/>
      <c r="G6" s="152"/>
      <c r="H6" s="152"/>
      <c r="I6" s="152"/>
      <c r="J6" s="152"/>
      <c r="K6" s="152"/>
      <c r="L6" s="152"/>
      <c r="M6" s="152"/>
      <c r="N6" s="152"/>
      <c r="O6" s="152"/>
      <c r="P6" s="153"/>
    </row>
    <row r="7" spans="1:91" ht="11.25" customHeight="1" x14ac:dyDescent="0.2">
      <c r="A7" s="65" t="s">
        <v>4</v>
      </c>
      <c r="B7" s="9"/>
      <c r="C7" s="10"/>
      <c r="D7" s="68" t="s">
        <v>5</v>
      </c>
      <c r="E7" s="68" t="s">
        <v>6</v>
      </c>
      <c r="F7" s="68" t="s">
        <v>7</v>
      </c>
      <c r="G7" s="68" t="s">
        <v>8</v>
      </c>
      <c r="H7" s="68" t="s">
        <v>9</v>
      </c>
      <c r="I7" s="68" t="s">
        <v>10</v>
      </c>
      <c r="J7" s="68" t="s">
        <v>11</v>
      </c>
      <c r="K7" s="68" t="s">
        <v>12</v>
      </c>
      <c r="L7" s="68" t="s">
        <v>13</v>
      </c>
      <c r="M7" s="68" t="s">
        <v>14</v>
      </c>
      <c r="N7" s="68" t="s">
        <v>15</v>
      </c>
      <c r="O7" s="68" t="s">
        <v>16</v>
      </c>
      <c r="P7" s="4"/>
      <c r="CK7" s="27"/>
    </row>
    <row r="8" spans="1:91" ht="15" customHeight="1" x14ac:dyDescent="0.2">
      <c r="A8" s="150" t="s">
        <v>114</v>
      </c>
      <c r="B8" s="11"/>
      <c r="C8" s="66">
        <v>1</v>
      </c>
      <c r="D8" s="87"/>
      <c r="E8" s="87"/>
      <c r="F8" s="87"/>
      <c r="G8" s="87"/>
      <c r="H8" s="87"/>
      <c r="I8" s="87"/>
      <c r="J8" s="119" t="s">
        <v>18</v>
      </c>
      <c r="K8" s="118"/>
      <c r="L8" s="118"/>
      <c r="M8" s="118"/>
      <c r="N8" s="118"/>
      <c r="O8" s="118"/>
      <c r="P8" s="5"/>
      <c r="CK8" s="27"/>
    </row>
    <row r="9" spans="1:91" ht="15" customHeight="1" x14ac:dyDescent="0.2">
      <c r="A9" s="150"/>
      <c r="B9" s="11"/>
      <c r="C9" s="67">
        <v>2</v>
      </c>
      <c r="D9" s="87"/>
      <c r="E9" s="87"/>
      <c r="F9" s="87"/>
      <c r="G9" s="87"/>
      <c r="H9" s="87"/>
      <c r="I9" s="87"/>
      <c r="J9" s="87"/>
      <c r="K9" s="118"/>
      <c r="L9" s="118"/>
      <c r="M9" s="118"/>
      <c r="N9" s="118"/>
      <c r="O9" s="118"/>
      <c r="P9" s="5"/>
      <c r="X9" s="28"/>
    </row>
    <row r="10" spans="1:91" ht="15" customHeight="1" x14ac:dyDescent="0.2">
      <c r="A10" s="150"/>
      <c r="B10" s="11"/>
      <c r="C10" s="67">
        <v>3</v>
      </c>
      <c r="D10" s="119" t="s">
        <v>18</v>
      </c>
      <c r="E10" s="87"/>
      <c r="F10" s="87"/>
      <c r="G10" s="87"/>
      <c r="H10" s="119" t="s">
        <v>18</v>
      </c>
      <c r="I10" s="87"/>
      <c r="J10" s="87"/>
      <c r="K10" s="118"/>
      <c r="L10" s="118"/>
      <c r="M10" s="118"/>
      <c r="N10" s="118"/>
      <c r="O10" s="118"/>
      <c r="P10" s="5"/>
    </row>
    <row r="11" spans="1:91" ht="15" customHeight="1" x14ac:dyDescent="0.2">
      <c r="A11" s="150"/>
      <c r="B11" s="11"/>
      <c r="C11" s="67">
        <v>4</v>
      </c>
      <c r="D11" s="87"/>
      <c r="E11" s="87"/>
      <c r="F11" s="87"/>
      <c r="G11" s="87"/>
      <c r="H11" s="87"/>
      <c r="I11" s="87"/>
      <c r="J11" s="87"/>
      <c r="K11" s="118"/>
      <c r="L11" s="118"/>
      <c r="M11" s="118"/>
      <c r="N11" s="118"/>
      <c r="O11" s="118"/>
      <c r="P11" s="5"/>
      <c r="CK11" s="21"/>
      <c r="CL11" s="21"/>
    </row>
    <row r="12" spans="1:91" ht="15" customHeight="1" x14ac:dyDescent="0.2">
      <c r="A12" s="150"/>
      <c r="B12" s="11"/>
      <c r="C12" s="67">
        <v>5</v>
      </c>
      <c r="D12" s="87"/>
      <c r="E12" s="87"/>
      <c r="F12" s="87"/>
      <c r="G12" s="87"/>
      <c r="H12" s="87"/>
      <c r="I12" s="87"/>
      <c r="J12" s="87"/>
      <c r="K12" s="118"/>
      <c r="L12" s="118"/>
      <c r="M12" s="118"/>
      <c r="N12" s="118"/>
      <c r="O12" s="118"/>
      <c r="P12" s="5"/>
      <c r="CK12" s="21"/>
      <c r="CL12" s="21"/>
    </row>
    <row r="13" spans="1:91" ht="15" customHeight="1" x14ac:dyDescent="0.2">
      <c r="A13" s="150"/>
      <c r="B13" s="11"/>
      <c r="C13" s="67">
        <v>6</v>
      </c>
      <c r="D13" s="87"/>
      <c r="E13" s="87"/>
      <c r="F13" s="87"/>
      <c r="G13" s="87"/>
      <c r="H13" s="87"/>
      <c r="I13" s="87"/>
      <c r="J13" s="87"/>
      <c r="K13" s="118"/>
      <c r="L13" s="118"/>
      <c r="M13" s="118"/>
      <c r="N13" s="118"/>
      <c r="O13" s="118"/>
      <c r="P13" s="5"/>
      <c r="CK13" s="21"/>
    </row>
    <row r="14" spans="1:91" ht="15" customHeight="1" x14ac:dyDescent="0.2">
      <c r="A14" s="150"/>
      <c r="B14" s="11"/>
      <c r="C14" s="67">
        <v>7</v>
      </c>
      <c r="D14" s="87"/>
      <c r="E14" s="87"/>
      <c r="F14" s="119" t="s">
        <v>18</v>
      </c>
      <c r="G14" s="87"/>
      <c r="H14" s="87"/>
      <c r="I14" s="87"/>
      <c r="J14" s="87"/>
      <c r="K14" s="118"/>
      <c r="L14" s="118"/>
      <c r="M14" s="118"/>
      <c r="N14" s="118"/>
      <c r="O14" s="118"/>
      <c r="P14" s="5"/>
    </row>
    <row r="15" spans="1:91" ht="15" customHeight="1" x14ac:dyDescent="0.2">
      <c r="A15" s="150"/>
      <c r="B15" s="11"/>
      <c r="C15" s="67">
        <v>8</v>
      </c>
      <c r="D15" s="87"/>
      <c r="E15" s="87"/>
      <c r="F15" s="87"/>
      <c r="G15" s="87"/>
      <c r="H15" s="87"/>
      <c r="I15" s="87"/>
      <c r="J15" s="87"/>
      <c r="K15" s="118"/>
      <c r="L15" s="118"/>
      <c r="M15" s="118"/>
      <c r="N15" s="118"/>
      <c r="O15" s="118"/>
      <c r="P15" s="5"/>
    </row>
    <row r="16" spans="1:91" ht="15" customHeight="1" x14ac:dyDescent="0.2">
      <c r="A16" s="150"/>
      <c r="B16" s="11"/>
      <c r="C16" s="67">
        <v>9</v>
      </c>
      <c r="D16" s="87"/>
      <c r="E16" s="87"/>
      <c r="F16" s="87"/>
      <c r="G16" s="87"/>
      <c r="H16" s="87"/>
      <c r="I16" s="87"/>
      <c r="J16" s="87"/>
      <c r="K16" s="118"/>
      <c r="L16" s="118"/>
      <c r="M16" s="118"/>
      <c r="N16" s="118"/>
      <c r="O16" s="118"/>
      <c r="P16" s="5"/>
    </row>
    <row r="17" spans="1:16" ht="15" customHeight="1" x14ac:dyDescent="0.2">
      <c r="A17" s="150"/>
      <c r="B17" s="11"/>
      <c r="C17" s="67">
        <v>10</v>
      </c>
      <c r="D17" s="87"/>
      <c r="E17" s="87"/>
      <c r="F17" s="87"/>
      <c r="G17" s="87"/>
      <c r="H17" s="87"/>
      <c r="I17" s="87"/>
      <c r="J17" s="87"/>
      <c r="K17" s="118"/>
      <c r="L17" s="118"/>
      <c r="M17" s="118"/>
      <c r="N17" s="118"/>
      <c r="O17" s="118"/>
      <c r="P17" s="5"/>
    </row>
    <row r="18" spans="1:16" ht="15" customHeight="1" x14ac:dyDescent="0.2">
      <c r="A18" s="150"/>
      <c r="B18" s="11"/>
      <c r="C18" s="67">
        <v>11</v>
      </c>
      <c r="D18" s="87"/>
      <c r="E18" s="87"/>
      <c r="F18" s="87"/>
      <c r="G18" s="87"/>
      <c r="H18" s="87"/>
      <c r="I18" s="87"/>
      <c r="J18" s="87"/>
      <c r="K18" s="118"/>
      <c r="L18" s="118"/>
      <c r="M18" s="118"/>
      <c r="N18" s="118"/>
      <c r="O18" s="118"/>
      <c r="P18" s="5"/>
    </row>
    <row r="19" spans="1:16" ht="15" customHeight="1" x14ac:dyDescent="0.2">
      <c r="A19" s="150"/>
      <c r="B19" s="11"/>
      <c r="C19" s="67">
        <v>12</v>
      </c>
      <c r="D19" s="87"/>
      <c r="E19" s="87"/>
      <c r="F19" s="87"/>
      <c r="G19" s="87"/>
      <c r="H19" s="87"/>
      <c r="I19" s="87"/>
      <c r="J19" s="87"/>
      <c r="K19" s="118"/>
      <c r="L19" s="118"/>
      <c r="M19" s="118"/>
      <c r="N19" s="118"/>
      <c r="O19" s="118"/>
      <c r="P19" s="5"/>
    </row>
    <row r="20" spans="1:16" ht="15" customHeight="1" x14ac:dyDescent="0.2">
      <c r="A20" s="150"/>
      <c r="B20" s="11"/>
      <c r="C20" s="67">
        <v>13</v>
      </c>
      <c r="D20" s="87"/>
      <c r="E20" s="87"/>
      <c r="F20" s="87"/>
      <c r="G20" s="87"/>
      <c r="H20" s="87"/>
      <c r="I20" s="87"/>
      <c r="J20" s="87"/>
      <c r="K20" s="118"/>
      <c r="L20" s="118"/>
      <c r="M20" s="118"/>
      <c r="N20" s="118"/>
      <c r="O20" s="118"/>
      <c r="P20" s="5"/>
    </row>
    <row r="21" spans="1:16" ht="15" customHeight="1" x14ac:dyDescent="0.2">
      <c r="A21" s="150"/>
      <c r="B21" s="11"/>
      <c r="C21" s="67">
        <v>14</v>
      </c>
      <c r="D21" s="87"/>
      <c r="E21" s="87"/>
      <c r="F21" s="87"/>
      <c r="G21" s="87"/>
      <c r="H21" s="87"/>
      <c r="I21" s="87"/>
      <c r="J21" s="87"/>
      <c r="K21" s="118"/>
      <c r="L21" s="118"/>
      <c r="M21" s="118"/>
      <c r="N21" s="118"/>
      <c r="O21" s="118"/>
      <c r="P21" s="5"/>
    </row>
    <row r="22" spans="1:16" ht="15" customHeight="1" x14ac:dyDescent="0.2">
      <c r="A22" s="150"/>
      <c r="B22" s="11"/>
      <c r="C22" s="67">
        <v>15</v>
      </c>
      <c r="D22" s="87"/>
      <c r="E22" s="87"/>
      <c r="F22" s="87"/>
      <c r="G22" s="87"/>
      <c r="H22" s="87"/>
      <c r="I22" s="87"/>
      <c r="J22" s="87"/>
      <c r="K22" s="118"/>
      <c r="L22" s="118"/>
      <c r="M22" s="118"/>
      <c r="N22" s="118"/>
      <c r="O22" s="118"/>
      <c r="P22" s="5"/>
    </row>
    <row r="23" spans="1:16" ht="15" customHeight="1" x14ac:dyDescent="0.2">
      <c r="A23" s="150"/>
      <c r="B23" s="11"/>
      <c r="C23" s="67">
        <v>16</v>
      </c>
      <c r="D23" s="87"/>
      <c r="E23" s="87"/>
      <c r="F23" s="87"/>
      <c r="G23" s="87"/>
      <c r="H23" s="87"/>
      <c r="I23" s="87"/>
      <c r="J23" s="87"/>
      <c r="K23" s="118"/>
      <c r="L23" s="118"/>
      <c r="M23" s="118"/>
      <c r="N23" s="118"/>
      <c r="O23" s="118"/>
      <c r="P23" s="5"/>
    </row>
    <row r="24" spans="1:16" ht="15" customHeight="1" x14ac:dyDescent="0.2">
      <c r="A24" s="150"/>
      <c r="B24" s="11"/>
      <c r="C24" s="67">
        <v>17</v>
      </c>
      <c r="D24" s="87"/>
      <c r="E24" s="87"/>
      <c r="F24" s="87"/>
      <c r="G24" s="87"/>
      <c r="H24" s="87"/>
      <c r="I24" s="87"/>
      <c r="J24" s="87"/>
      <c r="K24" s="118"/>
      <c r="L24" s="118"/>
      <c r="M24" s="118"/>
      <c r="N24" s="118"/>
      <c r="O24" s="118"/>
      <c r="P24" s="5"/>
    </row>
    <row r="25" spans="1:16" ht="15" customHeight="1" x14ac:dyDescent="0.2">
      <c r="A25" s="150"/>
      <c r="B25" s="11"/>
      <c r="C25" s="67">
        <v>18</v>
      </c>
      <c r="D25" s="87"/>
      <c r="E25" s="87"/>
      <c r="F25" s="87"/>
      <c r="G25" s="87"/>
      <c r="H25" s="87"/>
      <c r="I25" s="87"/>
      <c r="J25" s="119" t="s">
        <v>18</v>
      </c>
      <c r="K25" s="118"/>
      <c r="L25" s="118"/>
      <c r="M25" s="87"/>
      <c r="N25" s="118"/>
      <c r="O25" s="119" t="s">
        <v>18</v>
      </c>
      <c r="P25" s="5"/>
    </row>
    <row r="26" spans="1:16" ht="15" customHeight="1" x14ac:dyDescent="0.2">
      <c r="A26" s="150"/>
      <c r="B26" s="11"/>
      <c r="C26" s="67">
        <v>19</v>
      </c>
      <c r="D26" s="87"/>
      <c r="E26" s="87"/>
      <c r="F26" s="87"/>
      <c r="G26" s="87"/>
      <c r="H26" s="87"/>
      <c r="I26" s="87"/>
      <c r="J26" s="87"/>
      <c r="K26" s="118"/>
      <c r="L26" s="118"/>
      <c r="M26" s="87"/>
      <c r="N26" s="118"/>
      <c r="O26" s="118"/>
      <c r="P26" s="5"/>
    </row>
    <row r="27" spans="1:16" ht="15" customHeight="1" x14ac:dyDescent="0.2">
      <c r="A27" s="150"/>
      <c r="B27" s="11"/>
      <c r="C27" s="67">
        <v>20</v>
      </c>
      <c r="D27" s="87"/>
      <c r="E27" s="87"/>
      <c r="F27" s="87"/>
      <c r="G27" s="87"/>
      <c r="H27" s="87"/>
      <c r="I27" s="87"/>
      <c r="J27" s="87"/>
      <c r="K27" s="118"/>
      <c r="L27" s="118"/>
      <c r="M27" s="87"/>
      <c r="N27" s="118"/>
      <c r="O27" s="118"/>
      <c r="P27" s="5"/>
    </row>
    <row r="28" spans="1:16" ht="15" customHeight="1" x14ac:dyDescent="0.2">
      <c r="A28" s="150"/>
      <c r="B28" s="11"/>
      <c r="C28" s="67">
        <v>21</v>
      </c>
      <c r="D28" s="87"/>
      <c r="E28" s="87"/>
      <c r="F28" s="87"/>
      <c r="G28" s="87"/>
      <c r="H28" s="87"/>
      <c r="I28" s="87"/>
      <c r="J28" s="87"/>
      <c r="K28" s="118"/>
      <c r="L28" s="118"/>
      <c r="M28" s="87"/>
      <c r="N28" s="118"/>
      <c r="O28" s="118"/>
      <c r="P28" s="5"/>
    </row>
    <row r="29" spans="1:16" ht="15" customHeight="1" x14ac:dyDescent="0.2">
      <c r="A29" s="150"/>
      <c r="B29" s="11"/>
      <c r="C29" s="67">
        <v>22</v>
      </c>
      <c r="D29" s="87"/>
      <c r="E29" s="87"/>
      <c r="F29" s="87"/>
      <c r="G29" s="87"/>
      <c r="H29" s="87"/>
      <c r="I29" s="87"/>
      <c r="J29" s="87"/>
      <c r="K29" s="118"/>
      <c r="L29" s="118"/>
      <c r="M29" s="118"/>
      <c r="N29" s="118"/>
      <c r="O29" s="118"/>
      <c r="P29" s="5"/>
    </row>
    <row r="30" spans="1:16" ht="15" customHeight="1" x14ac:dyDescent="0.2">
      <c r="A30" s="150"/>
      <c r="B30" s="11"/>
      <c r="C30" s="67">
        <v>23</v>
      </c>
      <c r="D30" s="87"/>
      <c r="E30" s="87"/>
      <c r="F30" s="87"/>
      <c r="G30" s="87"/>
      <c r="H30" s="87"/>
      <c r="I30" s="87"/>
      <c r="J30" s="87"/>
      <c r="K30" s="118"/>
      <c r="L30" s="118"/>
      <c r="M30" s="118"/>
      <c r="N30" s="118"/>
      <c r="O30" s="118"/>
      <c r="P30" s="5"/>
    </row>
    <row r="31" spans="1:16" ht="15" customHeight="1" x14ac:dyDescent="0.2">
      <c r="A31" s="150"/>
      <c r="B31" s="11"/>
      <c r="C31" s="67">
        <v>24</v>
      </c>
      <c r="D31" s="87"/>
      <c r="E31" s="87"/>
      <c r="F31" s="87"/>
      <c r="G31" s="87"/>
      <c r="H31" s="87"/>
      <c r="I31" s="119" t="s">
        <v>18</v>
      </c>
      <c r="J31" s="87"/>
      <c r="K31" s="118"/>
      <c r="L31" s="118"/>
      <c r="M31" s="118"/>
      <c r="N31" s="118"/>
      <c r="O31" s="118"/>
      <c r="P31" s="5"/>
    </row>
    <row r="32" spans="1:16" ht="15" customHeight="1" x14ac:dyDescent="0.2">
      <c r="A32" s="150"/>
      <c r="B32" s="11"/>
      <c r="C32" s="67">
        <v>25</v>
      </c>
      <c r="D32" s="87"/>
      <c r="E32" s="87"/>
      <c r="F32" s="87"/>
      <c r="G32" s="87"/>
      <c r="H32" s="87"/>
      <c r="I32" s="119" t="s">
        <v>18</v>
      </c>
      <c r="J32" s="87"/>
      <c r="K32" s="118"/>
      <c r="L32" s="118"/>
      <c r="M32" s="118"/>
      <c r="N32" s="118"/>
      <c r="O32" s="118"/>
      <c r="P32" s="5"/>
    </row>
    <row r="33" spans="1:102" ht="15" customHeight="1" x14ac:dyDescent="0.2">
      <c r="A33" s="65"/>
      <c r="B33" s="11"/>
      <c r="C33" s="67">
        <v>26</v>
      </c>
      <c r="D33" s="87"/>
      <c r="E33" s="87"/>
      <c r="F33" s="87"/>
      <c r="G33" s="87"/>
      <c r="H33" s="119" t="s">
        <v>18</v>
      </c>
      <c r="I33" s="87"/>
      <c r="J33" s="87"/>
      <c r="K33" s="118"/>
      <c r="L33" s="118"/>
      <c r="M33" s="118"/>
      <c r="N33" s="118"/>
      <c r="O33" s="118"/>
      <c r="P33" s="5"/>
    </row>
    <row r="34" spans="1:102" ht="15" customHeight="1" x14ac:dyDescent="0.2">
      <c r="A34" s="65" t="s">
        <v>99</v>
      </c>
      <c r="B34" s="11"/>
      <c r="C34" s="67">
        <v>27</v>
      </c>
      <c r="D34" s="87"/>
      <c r="E34" s="87"/>
      <c r="F34" s="87"/>
      <c r="G34" s="87"/>
      <c r="H34" s="119" t="s">
        <v>18</v>
      </c>
      <c r="I34" s="87"/>
      <c r="J34" s="87"/>
      <c r="K34" s="118"/>
      <c r="L34" s="118"/>
      <c r="M34" s="118"/>
      <c r="N34" s="118"/>
      <c r="O34" s="118"/>
      <c r="P34" s="5"/>
    </row>
    <row r="35" spans="1:102" ht="15" customHeight="1" x14ac:dyDescent="0.2">
      <c r="A35" s="131" t="s">
        <v>98</v>
      </c>
      <c r="B35" s="11"/>
      <c r="C35" s="67">
        <v>28</v>
      </c>
      <c r="D35" s="87"/>
      <c r="E35" s="87"/>
      <c r="F35" s="87"/>
      <c r="G35" s="87"/>
      <c r="H35" s="87"/>
      <c r="I35" s="87"/>
      <c r="J35" s="87"/>
      <c r="K35" s="118"/>
      <c r="L35" s="118"/>
      <c r="M35" s="118"/>
      <c r="N35" s="118"/>
      <c r="O35" s="118"/>
      <c r="P35" s="5"/>
    </row>
    <row r="36" spans="1:102" ht="15" customHeight="1" x14ac:dyDescent="0.2">
      <c r="A36" s="131"/>
      <c r="B36" s="11"/>
      <c r="C36" s="67">
        <v>29</v>
      </c>
      <c r="D36" s="87"/>
      <c r="E36" s="87"/>
      <c r="F36" s="87"/>
      <c r="G36" s="87"/>
      <c r="H36" s="87"/>
      <c r="I36" s="87"/>
      <c r="J36" s="87"/>
      <c r="K36" s="88"/>
      <c r="L36" s="118"/>
      <c r="M36" s="118"/>
      <c r="N36" s="118"/>
      <c r="O36" s="118"/>
      <c r="P36" s="5"/>
    </row>
    <row r="37" spans="1:102" ht="15" customHeight="1" x14ac:dyDescent="0.2">
      <c r="A37" s="11"/>
      <c r="B37" s="11"/>
      <c r="C37" s="67">
        <v>30</v>
      </c>
      <c r="D37" s="87"/>
      <c r="E37" s="87"/>
      <c r="F37" s="87"/>
      <c r="G37" s="87"/>
      <c r="H37" s="87"/>
      <c r="I37" s="87"/>
      <c r="J37" s="87"/>
      <c r="K37" s="88"/>
      <c r="L37" s="118"/>
      <c r="M37" s="118"/>
      <c r="N37" s="118"/>
      <c r="O37" s="118"/>
      <c r="P37" s="5"/>
    </row>
    <row r="38" spans="1:102" ht="15" customHeight="1" thickBot="1" x14ac:dyDescent="0.25">
      <c r="B38" s="11"/>
      <c r="C38" s="67">
        <v>31</v>
      </c>
      <c r="D38" s="87"/>
      <c r="E38" s="87"/>
      <c r="F38" s="89"/>
      <c r="G38" s="87"/>
      <c r="H38" s="88"/>
      <c r="I38" s="119" t="s">
        <v>18</v>
      </c>
      <c r="J38" s="87"/>
      <c r="K38" s="88"/>
      <c r="L38" s="118"/>
      <c r="M38" s="88"/>
      <c r="N38" s="119" t="s">
        <v>18</v>
      </c>
      <c r="O38" s="88"/>
      <c r="P38" s="68" t="s">
        <v>88</v>
      </c>
    </row>
    <row r="39" spans="1:102" ht="12" hidden="1" thickBot="1" x14ac:dyDescent="0.25">
      <c r="A39" s="82"/>
      <c r="B39" s="11"/>
      <c r="C39" s="6"/>
      <c r="D39" s="6">
        <v>7</v>
      </c>
      <c r="E39" s="6">
        <v>8</v>
      </c>
      <c r="F39" s="6">
        <v>9</v>
      </c>
      <c r="G39" s="6">
        <v>10</v>
      </c>
      <c r="H39" s="6">
        <v>11</v>
      </c>
      <c r="I39" s="6">
        <v>12</v>
      </c>
      <c r="J39" s="6">
        <v>1</v>
      </c>
      <c r="K39" s="6">
        <v>2</v>
      </c>
      <c r="L39" s="6">
        <v>3</v>
      </c>
      <c r="M39" s="6">
        <v>4</v>
      </c>
      <c r="N39" s="6">
        <v>5</v>
      </c>
      <c r="O39" s="6">
        <v>6</v>
      </c>
      <c r="P39" s="6"/>
    </row>
    <row r="40" spans="1:102" ht="12.95" customHeight="1" x14ac:dyDescent="0.2">
      <c r="A40" s="83" t="s">
        <v>91</v>
      </c>
      <c r="B40" s="11"/>
      <c r="C40" s="80" t="s">
        <v>89</v>
      </c>
      <c r="D40" s="90">
        <f t="array" ref="D40">SUM(IF(D8:D38="V",1,IF(D8:D38=".5 V",0.5)))</f>
        <v>0</v>
      </c>
      <c r="E40" s="90">
        <f t="array" ref="E40">SUM(IF(E8:E38="V",1,IF(E8:E38=".5 V",0.5)))</f>
        <v>0</v>
      </c>
      <c r="F40" s="90">
        <f t="array" ref="F40">SUM(IF(F8:F38="V",1,IF(F8:F38=".5 V",0.5)))</f>
        <v>0</v>
      </c>
      <c r="G40" s="90">
        <f t="array" ref="G40">SUM(IF(G8:G38="V",1,IF(G8:G38=".5 V",0.5)))</f>
        <v>0</v>
      </c>
      <c r="H40" s="90">
        <f t="array" ref="H40">SUM(IF(H8:H38="V",1,IF(H8:H38=".5 V",0.5)))</f>
        <v>0</v>
      </c>
      <c r="I40" s="90">
        <f t="array" ref="I40">SUM(IF(I8:I38="V",1,IF(I8:I38=".5 V",0.5)))</f>
        <v>0</v>
      </c>
      <c r="J40" s="90">
        <f t="array" ref="J40">SUM(IF(J8:J38="V",1,IF(J8:J38=".5 V",0.5)))</f>
        <v>0</v>
      </c>
      <c r="K40" s="90">
        <f t="array" ref="K40">SUM(IF(K8:K38="V",1,IF(K8:K38=".5 V",0.5)))</f>
        <v>0</v>
      </c>
      <c r="L40" s="90">
        <f t="array" ref="L40">SUM(IF(L8:L38="V",1,IF(L8:L38=".5 V",0.5)))</f>
        <v>0</v>
      </c>
      <c r="M40" s="90">
        <f t="array" ref="M40">SUM(IF(M8:M38="V",1,IF(M8:M38=".5 V",0.5)))</f>
        <v>0</v>
      </c>
      <c r="N40" s="90">
        <f t="array" ref="N40">SUM(IF(N8:N38="V",1,IF(N8:N38=".5 V",0.5)))</f>
        <v>0</v>
      </c>
      <c r="O40" s="91">
        <f t="array" ref="O40">SUM(IF(O8:O38="V",1,IF(O8:O38=".5 V",0.5)))</f>
        <v>0</v>
      </c>
      <c r="P40" s="92">
        <f>SUM(D40:O40)</f>
        <v>0</v>
      </c>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row>
    <row r="41" spans="1:102" ht="12.95" customHeight="1" x14ac:dyDescent="0.2">
      <c r="A41" s="82" t="s">
        <v>92</v>
      </c>
      <c r="B41" s="11"/>
      <c r="C41" s="81" t="s">
        <v>90</v>
      </c>
      <c r="D41" s="93">
        <f t="array" ref="D41">SUM(IF(D8:D38="PD",1,IF(D8:D38=".5 PD",0.5)))</f>
        <v>0</v>
      </c>
      <c r="E41" s="93">
        <f t="array" ref="E41">SUM(IF(E8:E38="PD",1,IF(E8:E38=".5 PD",0.5)))</f>
        <v>0</v>
      </c>
      <c r="F41" s="93">
        <f t="array" ref="F41">SUM(IF(F8:F38="PD",1,IF(F8:F38=".5 PD",0.5)))</f>
        <v>0</v>
      </c>
      <c r="G41" s="93">
        <f t="array" ref="G41">SUM(IF(G8:G38="PD",1,IF(G8:G38=".5 PD",0.5)))</f>
        <v>0</v>
      </c>
      <c r="H41" s="93">
        <f t="array" ref="H41">SUM(IF(H8:H38="PD",1,IF(H8:H38=".5 PD",0.5)))</f>
        <v>0</v>
      </c>
      <c r="I41" s="93">
        <f t="array" ref="I41">SUM(IF(I8:I38="PD",1,IF(I8:I38=".5 PD",0.5)))</f>
        <v>0</v>
      </c>
      <c r="J41" s="93">
        <f t="array" ref="J41">SUM(IF(J8:J38="PD",1,IF(J8:J38=".5 PD",0.5)))</f>
        <v>0</v>
      </c>
      <c r="K41" s="93">
        <f t="array" ref="K41">SUM(IF(K8:K38="PD",1,IF(K8:K38=".5 PD",0.5)))</f>
        <v>0</v>
      </c>
      <c r="L41" s="93">
        <f t="array" ref="L41">SUM(IF(L8:L38="PD",1,IF(L8:L38=".5 PD",0.5)))</f>
        <v>0</v>
      </c>
      <c r="M41" s="93">
        <f t="array" ref="M41">SUM(IF(M8:M38="PD",1,IF(M8:M38=".5 PD",0.5)))</f>
        <v>0</v>
      </c>
      <c r="N41" s="93">
        <f t="array" ref="N41">SUM(IF(N8:N38="PD",1,IF(N8:N38=".5 PD",0.5)))</f>
        <v>0</v>
      </c>
      <c r="O41" s="94">
        <f t="array" ref="O41">SUM(IF(O8:O38="PD",1,IF(O8:O38=".5 PD",0.5)))</f>
        <v>0</v>
      </c>
      <c r="P41" s="95">
        <f>SUM(D41:O41)</f>
        <v>0</v>
      </c>
    </row>
    <row r="42" spans="1:102" ht="12.95" customHeight="1" x14ac:dyDescent="0.2">
      <c r="A42" s="11"/>
      <c r="B42" s="11"/>
      <c r="C42" s="81" t="s">
        <v>115</v>
      </c>
      <c r="D42" s="93">
        <f t="array" ref="D42">SUM(IF(D8:D38="SL",1,IF(D8:D38=".5 SL",0.5)))</f>
        <v>0</v>
      </c>
      <c r="E42" s="93">
        <f t="array" ref="E42">SUM(IF(E8:E38="SL",1,IF(E8:E38=".5 SL",0.5)))</f>
        <v>0</v>
      </c>
      <c r="F42" s="93">
        <f t="array" ref="F42">SUM(IF(F8:F38="SL",1,IF(F8:F38=".5 SL",0.5)))</f>
        <v>0</v>
      </c>
      <c r="G42" s="93">
        <f t="array" ref="G42">SUM(IF(G8:G38="SL",1,IF(G8:G38=".5 SL",0.5)))</f>
        <v>0</v>
      </c>
      <c r="H42" s="93">
        <f t="array" ref="H42">SUM(IF(H8:H38="SL",1,IF(H8:H38=".5 SL",0.5)))</f>
        <v>0</v>
      </c>
      <c r="I42" s="93">
        <f t="array" ref="I42">SUM(IF(I8:I38="SL",1,IF(I8:I38=".5 SL",0.5)))</f>
        <v>0</v>
      </c>
      <c r="J42" s="93">
        <f t="array" ref="J42">SUM(IF(J8:J38="SL",1,IF(J8:J38=".5 SL",0.5)))</f>
        <v>0</v>
      </c>
      <c r="K42" s="93">
        <f t="array" ref="K42">SUM(IF(K8:K38="SL",1,IF(K8:K38=".5 SL",0.5)))</f>
        <v>0</v>
      </c>
      <c r="L42" s="93">
        <f t="array" ref="L42">SUM(IF(L8:L38="SL",1,IF(L8:L38=".5 SL",0.5)))</f>
        <v>0</v>
      </c>
      <c r="M42" s="93">
        <f t="array" ref="M42">SUM(IF(M8:M38="SL",1,IF(M8:M38=".5 SL",0.5)))</f>
        <v>0</v>
      </c>
      <c r="N42" s="93">
        <f t="array" ref="N42">SUM(IF(N8:N38="SL",1,IF(N8:N38=".5 SL",0.5)))</f>
        <v>0</v>
      </c>
      <c r="O42" s="94">
        <f t="array" ref="O42">SUM(IF(O8:O38="SL",1,IF(O8:O38=".5 SL",0.5)))</f>
        <v>0</v>
      </c>
      <c r="P42" s="95">
        <f>SUM(D42:O42)</f>
        <v>0</v>
      </c>
    </row>
    <row r="43" spans="1:102" ht="12.95" customHeight="1" thickBot="1" x14ac:dyDescent="0.25">
      <c r="B43" s="11"/>
      <c r="C43" s="117" t="s">
        <v>113</v>
      </c>
      <c r="D43" s="96" cm="1">
        <f t="array" ref="D43">IF(SUM((((((IF(D8:D38="OSL 7",7,IF(D8:D38="OSL 0.5",0.5,IF(D8:D38="OSL 1",1,IF(D8:D38="OSL 1.5",1.5,IF(D8:D38="OSL 2",2,IF(D8:D38="OSL 2.5",2.5,IF(D8:D38="OSL 3",3,IF(D8:D38="OSL 3.5",3.5,IF(D8:D38="OSL 4",4,IF(D8:D38="OSL 4.5",4.5,IF(D8:D38="OSL 5",5,IF(D8:D38="OSL 5.5",5.5,IF(D8:D38="OSL 6",6,IF(D8:D38="OSL 6.5",6.5))))))))))))))))))))&gt;56,"Err",SUM((((((IF(D8:D38="OSL 7",7,IF(D8:D38="OSL 0.5",0.5,IF(D8:D38="OSL 1",1,IF(D8:D38="OSL 1.5",1.5,IF(D8:D38="OSL 2",2,IF(D8:D38="OSL 2.5",2.5,IF(D8:D38="OSL 3",3,IF(D8:D38="OSL 3.5",3.5,IF(D8:D38="OSL 4",4,IF(D8:D38="OSL 4.5",4.5,IF(D8:D38="OSL 5",5,IF(D8:D38="OSL 5.5",5.5,IF(D8:D38="OSL 6",6,IF(D8:D38="OSL 6.5",6.5)))))))))))))))))))))</f>
        <v>0</v>
      </c>
      <c r="E43" s="96" cm="1">
        <f t="array" ref="E43">IF(SUM((((((IF(E8:E38="OSL 7",7,IF(E8:E38="OSL 0.5",0.5,IF(E8:E38="OSL 1",1,IF(E8:E38="OSL 1.5",1.5,IF(E8:E38="OSL 2",2,IF(E8:E38="OSL 2.5",2.5,IF(E8:E38="OSL 3",3,IF(E8:E38="OSL 3.5",3.5,IF(E8:E38="OSL 4",4,IF(E8:E38="OSL 4.5",4.5,IF(E8:E38="OSL 5",5,IF(E8:E38="OSL 5.5",5.5,IF(E8:E38="OSL 6",6,IF(E8:E38="OSL 6.5",6.5))))))))))))))))))))&gt;56,"Err",SUM((((((IF(E8:E38="OSL 7",7,IF(E8:E38="OSL 0.5",0.5,IF(E8:E38="OSL 1",1,IF(E8:E38="OSL 1.5",1.5,IF(E8:E38="OSL 2",2,IF(E8:E38="OSL 2.5",2.5,IF(E8:E38="OSL 3",3,IF(E8:E38="OSL 3.5",3.5,IF(E8:E38="OSL 4",4,IF(E8:E38="OSL 4.5",4.5,IF(E8:E38="OSL 5",5,IF(E8:E38="OSL 5.5",5.5,IF(E8:E38="OSL 6",6,IF(E8:E38="OSL 6.5",6.5)))))))))))))))))))))</f>
        <v>0</v>
      </c>
      <c r="F43" s="96" cm="1">
        <f t="array" ref="F43">IF(SUM((((((IF(F8:F38="OSL 7",7,IF(F8:F38="OSL 0.5",0.5,IF(F8:F38="OSL 1",1,IF(F8:F38="OSL 1.5",1.5,IF(F8:F38="OSL 2",2,IF(F8:F38="OSL 2.5",2.5,IF(F8:F38="OSL 3",3,IF(F8:F38="OSL 3.5",3.5,IF(F8:F38="OSL 4",4,IF(F8:F38="OSL 4.5",4.5,IF(F8:F38="OSL 5",5,IF(F8:F38="OSL 5.5",5.5,IF(F8:F38="OSL 6",6,IF(F8:F38="OSL 6.5",6.5))))))))))))))))))))&gt;56,"Err",SUM((((((IF(F8:F38="OSL 7",7,IF(F8:F38="OSL 0.5",0.5,IF(F8:F38="OSL 1",1,IF(F8:F38="OSL 1.5",1.5,IF(F8:F38="OSL 2",2,IF(F8:F38="OSL 2.5",2.5,IF(F8:F38="OSL 3",3,IF(F8:F38="OSL 3.5",3.5,IF(F8:F38="OSL 4",4,IF(F8:F38="OSL 4.5",4.5,IF(F8:F38="OSL 5",5,IF(F8:F38="OSL 5.5",5.5,IF(F8:F38="OSL 6",6,IF(F8:F38="OSL 6.5",6.5)))))))))))))))))))))</f>
        <v>0</v>
      </c>
      <c r="G43" s="96" cm="1">
        <f t="array" ref="G43">IF(SUM((((((IF(G8:G38="OSL 7",7,IF(G8:G38="OSL 0.5",0.5,IF(G8:G38="OSL 1",1,IF(G8:G38="OSL 1.5",1.5,IF(G8:G38="OSL 2",2,IF(G8:G38="OSL 2.5",2.5,IF(G8:G38="OSL 3",3,IF(G8:G38="OSL 3.5",3.5,IF(G8:G38="OSL 4",4,IF(G8:G38="OSL 4.5",4.5,IF(G8:G38="OSL 5",5,IF(G8:G38="OSL 5.5",5.5,IF(G8:G38="OSL 6",6,IF(G8:G38="OSL 6.5",6.5))))))))))))))))))))&gt;56,"Err",SUM((((((IF(G8:G38="OSL 7",7,IF(G8:G38="OSL 0.5",0.5,IF(G8:G38="OSL 1",1,IF(G8:G38="OSL 1.5",1.5,IF(G8:G38="OSL 2",2,IF(G8:G38="OSL 2.5",2.5,IF(G8:G38="OSL 3",3,IF(G8:G38="OSL 3.5",3.5,IF(G8:G38="OSL 4",4,IF(G8:G38="OSL 4.5",4.5,IF(G8:G38="OSL 5",5,IF(G8:G38="OSL 5.5",5.5,IF(G8:G38="OSL 6",6,IF(G8:G38="OSL 6.5",6.5)))))))))))))))))))))</f>
        <v>0</v>
      </c>
      <c r="H43" s="96" cm="1">
        <f t="array" ref="H43">IF(SUM((((((IF(H8:H38="OSL 7",7,IF(H8:H38="OSL 0.5",0.5,IF(H8:H38="OSL 1",1,IF(H8:H38="OSL 1.5",1.5,IF(H8:H38="OSL 2",2,IF(H8:H38="OSL 2.5",2.5,IF(H8:H38="OSL 3",3,IF(H8:H38="OSL 3.5",3.5,IF(H8:H38="OSL 4",4,IF(H8:H38="OSL 4.5",4.5,IF(H8:H38="OSL 5",5,IF(H8:H38="OSL 5.5",5.5,IF(H8:H38="OSL 6",6,IF(H8:H38="OSL 6.5",6.5))))))))))))))))))))&gt;56,"Err",SUM((((((IF(H8:H38="OSL 7",7,IF(H8:H38="OSL 0.5",0.5,IF(H8:H38="OSL 1",1,IF(H8:H38="OSL 1.5",1.5,IF(H8:H38="OSL 2",2,IF(H8:H38="OSL 2.5",2.5,IF(H8:H38="OSL 3",3,IF(H8:H38="OSL 3.5",3.5,IF(H8:H38="OSL 4",4,IF(H8:H38="OSL 4.5",4.5,IF(H8:H38="OSL 5",5,IF(H8:H38="OSL 5.5",5.5,IF(H8:H38="OSL 6",6,IF(H8:H38="OSL 6.5",6.5)))))))))))))))))))))</f>
        <v>0</v>
      </c>
      <c r="I43" s="96" cm="1">
        <f t="array" ref="I43">IF(SUM((((((IF(I8:I38="OSL 7",7,IF(I8:I38="OSL 0.5",0.5,IF(I8:I38="OSL 1",1,IF(I8:I38="OSL 1.5",1.5,IF(I8:I38="OSL 2",2,IF(I8:I38="OSL 2.5",2.5,IF(I8:I38="OSL 3",3,IF(I8:I38="OSL 3.5",3.5,IF(I8:I38="OSL 4",4,IF(I8:I38="OSL 4.5",4.5,IF(I8:I38="OSL 5",5,IF(I8:I38="OSL 5.5",5.5,IF(I8:I38="OSL 6",6,IF(I8:I38="OSL 6.5",6.5))))))))))))))))))))&gt;56,"Err",SUM((((((IF(I8:I38="OSL 7",7,IF(I8:I38="OSL 0.5",0.5,IF(I8:I38="OSL 1",1,IF(I8:I38="OSL 1.5",1.5,IF(I8:I38="OSL 2",2,IF(I8:I38="OSL 2.5",2.5,IF(I8:I38="OSL 3",3,IF(I8:I38="OSL 3.5",3.5,IF(I8:I38="OSL 4",4,IF(I8:I38="OSL 4.5",4.5,IF(I8:I38="OSL 5",5,IF(I8:I38="OSL 5.5",5.5,IF(I8:I38="OSL 6",6,IF(I8:I38="OSL 6.5",6.5)))))))))))))))))))))</f>
        <v>0</v>
      </c>
      <c r="J43" s="96" cm="1">
        <f t="array" ref="J43">IF(SUM((((((IF(J8:J38="OSL 7",7,IF(J8:J38="OSL 0.5",0.5,IF(J8:J38="OSL 1",1,IF(J8:J38="OSL 1.5",1.5,IF(J8:J38="OSL 2",2,IF(J8:J38="OSL 2.5",2.5,IF(J8:J38="OSL 3",3,IF(J8:J38="OSL 3.5",3.5,IF(J8:J38="OSL 4",4,IF(J8:J38="OSL 4.5",4.5,IF(J8:J38="OSL 5",5,IF(J8:J38="OSL 5.5",5.5,IF(J8:J38="OSL 6",6,IF(J8:J38="OSL 6.5",6.5))))))))))))))))))))&gt;56,"Err",SUM((((((IF(J8:J38="OSL 7",7,IF(J8:J38="OSL 0.5",0.5,IF(J8:J38="OSL 1",1,IF(J8:J38="OSL 1.5",1.5,IF(J8:J38="OSL 2",2,IF(J8:J38="OSL 2.5",2.5,IF(J8:J38="OSL 3",3,IF(J8:J38="OSL 3.5",3.5,IF(J8:J38="OSL 4",4,IF(J8:J38="OSL 4.5",4.5,IF(J8:J38="OSL 5",5,IF(J8:J38="OSL 5.5",5.5,IF(J8:J38="OSL 6",6,IF(J8:J38="OSL 6.5",6.5)))))))))))))))))))))</f>
        <v>0</v>
      </c>
      <c r="K43" s="96" cm="1">
        <f t="array" ref="K43">IF(SUM((((((IF(K8:K38="OSL 7",7,IF(K8:K38="OSL 0.5",0.5,IF(K8:K38="OSL 1",1,IF(K8:K38="OSL 1.5",1.5,IF(K8:K38="OSL 2",2,IF(K8:K38="OSL 2.5",2.5,IF(K8:K38="OSL 3",3,IF(K8:K38="OSL 3.5",3.5,IF(K8:K38="OSL 4",4,IF(K8:K38="OSL 4.5",4.5,IF(K8:K38="OSL 5",5,IF(K8:K38="OSL 5.5",5.5,IF(K8:K38="OSL 6",6,IF(K8:K38="OSL 6.5",6.5))))))))))))))))))))&gt;56,"Err",SUM((((((IF(K8:K38="OSL 7",7,IF(K8:K38="OSL 0.5",0.5,IF(K8:K38="OSL 1",1,IF(K8:K38="OSL 1.5",1.5,IF(K8:K38="OSL 2",2,IF(K8:K38="OSL 2.5",2.5,IF(K8:K38="OSL 3",3,IF(K8:K38="OSL 3.5",3.5,IF(K8:K38="OSL 4",4,IF(K8:K38="OSL 4.5",4.5,IF(K8:K38="OSL 5",5,IF(K8:K38="OSL 5.5",5.5,IF(K8:K38="OSL 6",6,IF(K8:K38="OSL 6.5",6.5)))))))))))))))))))))</f>
        <v>0</v>
      </c>
      <c r="L43" s="96" cm="1">
        <f t="array" ref="L43">IF(SUM((((((IF(L8:L38="OSL 7",7,IF(L8:L38="OSL 0.5",0.5,IF(L8:L38="OSL 1",1,IF(L8:L38="OSL 1.5",1.5,IF(L8:L38="OSL 2",2,IF(L8:L38="OSL 2.5",2.5,IF(L8:L38="OSL 3",3,IF(L8:L38="OSL 3.5",3.5,IF(L8:L38="OSL 4",4,IF(L8:L38="OSL 4.5",4.5,IF(L8:L38="OSL 5",5,IF(L8:L38="OSL 5.5",5.5,IF(L8:L38="OSL 6",6,IF(L8:L38="OSL 6.5",6.5))))))))))))))))))))&gt;56,"Err",SUM((((((IF(L8:L38="OSL 7",7,IF(L8:L38="OSL 0.5",0.5,IF(L8:L38="OSL 1",1,IF(L8:L38="OSL 1.5",1.5,IF(L8:L38="OSL 2",2,IF(L8:L38="OSL 2.5",2.5,IF(L8:L38="OSL 3",3,IF(L8:L38="OSL 3.5",3.5,IF(L8:L38="OSL 4",4,IF(L8:L38="OSL 4.5",4.5,IF(L8:L38="OSL 5",5,IF(L8:L38="OSL 5.5",5.5,IF(L8:L38="OSL 6",6,IF(L8:L38="OSL 6.5",6.5)))))))))))))))))))))</f>
        <v>0</v>
      </c>
      <c r="M43" s="96" cm="1">
        <f t="array" ref="M43">IF(SUM((((((IF(M8:M38="OSL 7",7,IF(M8:M38="OSL 0.5",0.5,IF(M8:M38="OSL 1",1,IF(M8:M38="OSL 1.5",1.5,IF(M8:M38="OSL 2",2,IF(M8:M38="OSL 2.5",2.5,IF(M8:M38="OSL 3",3,IF(M8:M38="OSL 3.5",3.5,IF(M8:M38="OSL 4",4,IF(M8:M38="OSL 4.5",4.5,IF(M8:M38="OSL 5",5,IF(M8:M38="OSL 5.5",5.5,IF(M8:M38="OSL 6",6,IF(M8:M38="OSL 6.5",6.5))))))))))))))))))))&gt;56,"Err",SUM((((((IF(M8:M38="OSL 7",7,IF(M8:M38="OSL 0.5",0.5,IF(M8:M38="OSL 1",1,IF(M8:M38="OSL 1.5",1.5,IF(M8:M38="OSL 2",2,IF(M8:M38="OSL 2.5",2.5,IF(M8:M38="OSL 3",3,IF(M8:M38="OSL 3.5",3.5,IF(M8:M38="OSL 4",4,IF(M8:M38="OSL 4.5",4.5,IF(M8:M38="OSL 5",5,IF(M8:M38="OSL 5.5",5.5,IF(M8:M38="OSL 6",6,IF(M8:M38="OSL 6.5",6.5)))))))))))))))))))))</f>
        <v>0</v>
      </c>
      <c r="N43" s="96" cm="1">
        <f t="array" ref="N43">IF(SUM((((((IF(N8:N38="OSL 7",7,IF(N8:N38="OSL 0.5",0.5,IF(N8:N38="OSL 1",1,IF(N8:N38="OSL 1.5",1.5,IF(N8:N38="OSL 2",2,IF(N8:N38="OSL 2.5",2.5,IF(N8:N38="OSL 3",3,IF(N8:N38="OSL 3.5",3.5,IF(N8:N38="OSL 4",4,IF(N8:N38="OSL 4.5",4.5,IF(N8:N38="OSL 5",5,IF(N8:N38="OSL 5.5",5.5,IF(N8:N38="OSL 6",6,IF(N8:N38="OSL 6.5",6.5))))))))))))))))))))&gt;56,"Err",SUM((((((IF(N8:N38="OSL 7",7,IF(N8:N38="OSL 0.5",0.5,IF(N8:N38="OSL 1",1,IF(N8:N38="OSL 1.5",1.5,IF(N8:N38="OSL 2",2,IF(N8:N38="OSL 2.5",2.5,IF(N8:N38="OSL 3",3,IF(N8:N38="OSL 3.5",3.5,IF(N8:N38="OSL 4",4,IF(N8:N38="OSL 4.5",4.5,IF(N8:N38="OSL 5",5,IF(N8:N38="OSL 5.5",5.5,IF(N8:N38="OSL 6",6,IF(N8:N38="OSL 6.5",6.5)))))))))))))))))))))</f>
        <v>0</v>
      </c>
      <c r="O43" s="97" cm="1">
        <f t="array" ref="O43">IF(SUM((((((IF(O8:O38="OSL 7",7,IF(O8:O38="OSL 0.5",0.5,IF(O8:O38="OSL 1",1,IF(O8:O38="OSL 1.5",1.5,IF(O8:O38="OSL 2",2,IF(O8:O38="OSL 2.5",2.5,IF(O8:O38="OSL 3",3,IF(O8:O38="OSL 3.5",3.5,IF(O8:O38="OSL 4",4,IF(O8:O38="OSL 4.5",4.5,IF(O8:O38="OSL 5",5,IF(O8:O38="OSL 5.5",5.5,IF(O8:O38="OSL 6",6,IF(O8:O38="OSL 6.5",6.5))))))))))))))))))))&gt;56,"Err",SUM((((((IF(O8:O38="OSL 7",7,IF(O8:O38="OSL 0.5",0.5,IF(O8:O38="OSL 1",1,IF(O8:O38="OSL 1.5",1.5,IF(O8:O38="OSL 2",2,IF(O8:O38="OSL 2.5",2.5,IF(O8:O38="OSL 3",3,IF(O8:O38="OSL 3.5",3.5,IF(O8:O38="OSL 4",4,IF(O8:O38="OSL 4.5",4.5,IF(O8:O38="OSL 5",5,IF(O8:O38="OSL 5.5",5.5,IF(O8:O38="OSL 6",6,IF(O8:O38="OSL 6.5",6.5)))))))))))))))))))))</f>
        <v>0</v>
      </c>
      <c r="P43" s="98">
        <f>IF(OR(SUM(D43:O43)&gt;56,O43="Err"),"Err",SUM(D43:O43))</f>
        <v>0</v>
      </c>
    </row>
    <row r="44" spans="1:102" ht="12.95" customHeight="1" x14ac:dyDescent="0.2">
      <c r="A44" s="83" t="s">
        <v>93</v>
      </c>
      <c r="B44" s="11"/>
      <c r="C44" s="12" t="s">
        <v>20</v>
      </c>
      <c r="D44" s="99"/>
      <c r="E44" s="99"/>
      <c r="F44" s="99"/>
      <c r="G44" s="99"/>
      <c r="H44" s="99"/>
      <c r="I44" s="99"/>
      <c r="J44" s="99"/>
      <c r="K44" s="99"/>
      <c r="L44" s="99"/>
      <c r="M44" s="99"/>
      <c r="N44" s="99"/>
      <c r="O44" s="99"/>
      <c r="P44" s="100"/>
    </row>
    <row r="45" spans="1:102" ht="12.95" customHeight="1" x14ac:dyDescent="0.2">
      <c r="A45" s="82" t="s">
        <v>95</v>
      </c>
      <c r="B45" s="11"/>
      <c r="C45" s="12" t="s">
        <v>21</v>
      </c>
      <c r="D45" s="101"/>
      <c r="E45" s="101"/>
      <c r="F45" s="101"/>
      <c r="G45" s="101"/>
      <c r="H45" s="101"/>
      <c r="I45" s="101"/>
      <c r="J45" s="101"/>
      <c r="K45" s="101"/>
      <c r="L45" s="101"/>
      <c r="M45" s="101"/>
      <c r="N45" s="101"/>
      <c r="O45" s="101"/>
      <c r="P45" s="100"/>
    </row>
    <row r="46" spans="1:102" ht="12.75" customHeight="1" x14ac:dyDescent="0.2">
      <c r="A46" s="82" t="s">
        <v>92</v>
      </c>
      <c r="B46" s="11"/>
      <c r="C46" s="13" t="s">
        <v>29</v>
      </c>
      <c r="D46" s="102"/>
      <c r="E46" s="102"/>
      <c r="F46" s="102"/>
      <c r="G46" s="102"/>
      <c r="H46" s="102"/>
      <c r="I46" s="102"/>
      <c r="J46" s="102"/>
      <c r="K46" s="102"/>
      <c r="L46" s="102"/>
      <c r="M46" s="102"/>
      <c r="N46" s="102"/>
      <c r="O46" s="102"/>
      <c r="P46" s="103"/>
    </row>
    <row r="47" spans="1:102" ht="21.75" customHeight="1" thickBot="1" x14ac:dyDescent="0.25">
      <c r="A47" s="86" t="s">
        <v>100</v>
      </c>
      <c r="B47" s="9"/>
      <c r="C47" s="6"/>
      <c r="D47" s="104" t="s">
        <v>5</v>
      </c>
      <c r="E47" s="104" t="s">
        <v>6</v>
      </c>
      <c r="F47" s="104" t="s">
        <v>7</v>
      </c>
      <c r="G47" s="104" t="s">
        <v>8</v>
      </c>
      <c r="H47" s="104" t="s">
        <v>9</v>
      </c>
      <c r="I47" s="104" t="s">
        <v>10</v>
      </c>
      <c r="J47" s="104" t="s">
        <v>11</v>
      </c>
      <c r="K47" s="104" t="s">
        <v>12</v>
      </c>
      <c r="L47" s="104" t="s">
        <v>13</v>
      </c>
      <c r="M47" s="104" t="s">
        <v>14</v>
      </c>
      <c r="N47" s="104" t="s">
        <v>15</v>
      </c>
      <c r="O47" s="104" t="s">
        <v>16</v>
      </c>
      <c r="P47" s="104" t="s">
        <v>22</v>
      </c>
      <c r="CW47" s="4"/>
    </row>
    <row r="48" spans="1:102" ht="12.95" customHeight="1" thickBot="1" x14ac:dyDescent="0.25">
      <c r="A48" s="131" t="s">
        <v>24</v>
      </c>
      <c r="B48" s="14"/>
      <c r="C48" s="15" t="s">
        <v>23</v>
      </c>
      <c r="D48" s="105">
        <f>IF(M3&lt;=DATE(E102-21,7,3),IF(D4&gt;28,28,D4),IF(D4&gt;23,23,D4))</f>
        <v>0</v>
      </c>
      <c r="E48" s="106">
        <f>D51</f>
        <v>0</v>
      </c>
      <c r="F48" s="106">
        <f t="shared" ref="F48:O48" si="0">E51</f>
        <v>0</v>
      </c>
      <c r="G48" s="106">
        <f t="shared" si="0"/>
        <v>0</v>
      </c>
      <c r="H48" s="106">
        <f t="shared" si="0"/>
        <v>0</v>
      </c>
      <c r="I48" s="106">
        <f t="shared" si="0"/>
        <v>0</v>
      </c>
      <c r="J48" s="106">
        <f t="shared" si="0"/>
        <v>0</v>
      </c>
      <c r="K48" s="106">
        <f t="shared" si="0"/>
        <v>0</v>
      </c>
      <c r="L48" s="106">
        <f t="shared" si="0"/>
        <v>0</v>
      </c>
      <c r="M48" s="106">
        <f t="shared" si="0"/>
        <v>0</v>
      </c>
      <c r="N48" s="106">
        <f t="shared" si="0"/>
        <v>0</v>
      </c>
      <c r="O48" s="106">
        <f t="shared" si="0"/>
        <v>0</v>
      </c>
      <c r="P48" s="107">
        <f>IF(M3&lt;=DATE(E102-20,7,3),IF(O51&gt;28,28,O51),IF(O51&gt;23,23,O51))</f>
        <v>0</v>
      </c>
      <c r="CX48" s="5"/>
    </row>
    <row r="49" spans="1:101" ht="12.95" customHeight="1" x14ac:dyDescent="0.2">
      <c r="A49" s="131"/>
      <c r="B49" s="16"/>
      <c r="C49" s="17" t="s">
        <v>25</v>
      </c>
      <c r="D49" s="108">
        <f>IF(OR(D52="Y",ISBLANK($M$3)),0,IF($M$3&lt;=DATE($E$102-20,7,3),28/12,D76))</f>
        <v>0</v>
      </c>
      <c r="E49" s="108">
        <f t="shared" ref="E49:O49" si="1">IF(OR(E52="Y",ISBLANK($M$3)),0,IF($M$3&lt;=DATE($E$102-20,7,3),28/12,E76))</f>
        <v>0</v>
      </c>
      <c r="F49" s="108">
        <f t="shared" si="1"/>
        <v>0</v>
      </c>
      <c r="G49" s="108">
        <f t="shared" si="1"/>
        <v>0</v>
      </c>
      <c r="H49" s="108">
        <f t="shared" si="1"/>
        <v>0</v>
      </c>
      <c r="I49" s="108">
        <f t="shared" si="1"/>
        <v>0</v>
      </c>
      <c r="J49" s="108">
        <f t="shared" si="1"/>
        <v>0</v>
      </c>
      <c r="K49" s="108">
        <f t="shared" si="1"/>
        <v>0</v>
      </c>
      <c r="L49" s="108">
        <f t="shared" si="1"/>
        <v>0</v>
      </c>
      <c r="M49" s="108">
        <f t="shared" si="1"/>
        <v>0</v>
      </c>
      <c r="N49" s="108">
        <f t="shared" si="1"/>
        <v>0</v>
      </c>
      <c r="O49" s="108">
        <f t="shared" si="1"/>
        <v>0</v>
      </c>
      <c r="P49" s="100"/>
    </row>
    <row r="50" spans="1:101" ht="12.95" customHeight="1" x14ac:dyDescent="0.2">
      <c r="A50" s="131"/>
      <c r="B50" s="16"/>
      <c r="C50" s="17" t="s">
        <v>26</v>
      </c>
      <c r="D50" s="109">
        <f>D40</f>
        <v>0</v>
      </c>
      <c r="E50" s="109">
        <f t="shared" ref="E50:O50" si="2">E40</f>
        <v>0</v>
      </c>
      <c r="F50" s="109">
        <f t="shared" si="2"/>
        <v>0</v>
      </c>
      <c r="G50" s="109">
        <f t="shared" si="2"/>
        <v>0</v>
      </c>
      <c r="H50" s="109">
        <f t="shared" si="2"/>
        <v>0</v>
      </c>
      <c r="I50" s="109">
        <f t="shared" si="2"/>
        <v>0</v>
      </c>
      <c r="J50" s="109">
        <f t="shared" si="2"/>
        <v>0</v>
      </c>
      <c r="K50" s="109">
        <f t="shared" si="2"/>
        <v>0</v>
      </c>
      <c r="L50" s="109">
        <f t="shared" si="2"/>
        <v>0</v>
      </c>
      <c r="M50" s="109">
        <f t="shared" si="2"/>
        <v>0</v>
      </c>
      <c r="N50" s="109">
        <f t="shared" si="2"/>
        <v>0</v>
      </c>
      <c r="O50" s="109">
        <f t="shared" si="2"/>
        <v>0</v>
      </c>
      <c r="P50" s="100"/>
    </row>
    <row r="51" spans="1:101" ht="12.95" customHeight="1" x14ac:dyDescent="0.2">
      <c r="A51" s="16"/>
      <c r="B51" s="16"/>
      <c r="C51" s="84" t="s">
        <v>27</v>
      </c>
      <c r="D51" s="110">
        <f>D48+D49-D50</f>
        <v>0</v>
      </c>
      <c r="E51" s="110">
        <f t="shared" ref="E51:O51" si="3">E48+E49-E50</f>
        <v>0</v>
      </c>
      <c r="F51" s="110">
        <f t="shared" si="3"/>
        <v>0</v>
      </c>
      <c r="G51" s="110">
        <f t="shared" si="3"/>
        <v>0</v>
      </c>
      <c r="H51" s="110">
        <f t="shared" si="3"/>
        <v>0</v>
      </c>
      <c r="I51" s="110">
        <f t="shared" si="3"/>
        <v>0</v>
      </c>
      <c r="J51" s="110">
        <f t="shared" si="3"/>
        <v>0</v>
      </c>
      <c r="K51" s="110">
        <f t="shared" si="3"/>
        <v>0</v>
      </c>
      <c r="L51" s="110">
        <f t="shared" si="3"/>
        <v>0</v>
      </c>
      <c r="M51" s="110">
        <f t="shared" si="3"/>
        <v>0</v>
      </c>
      <c r="N51" s="110">
        <f t="shared" si="3"/>
        <v>0</v>
      </c>
      <c r="O51" s="110">
        <f t="shared" si="3"/>
        <v>0</v>
      </c>
      <c r="P51" s="100"/>
    </row>
    <row r="52" spans="1:101" ht="11.25" hidden="1" customHeight="1" x14ac:dyDescent="0.2">
      <c r="A52" s="16"/>
      <c r="B52" s="16"/>
      <c r="C52" s="122" t="s">
        <v>32</v>
      </c>
      <c r="D52" s="123" t="str">
        <f>D59</f>
        <v>N</v>
      </c>
      <c r="E52" s="123" t="str">
        <f t="shared" ref="E52:O52" si="4">E59</f>
        <v>N</v>
      </c>
      <c r="F52" s="123" t="str">
        <f t="shared" si="4"/>
        <v>N</v>
      </c>
      <c r="G52" s="123" t="str">
        <f t="shared" si="4"/>
        <v>N</v>
      </c>
      <c r="H52" s="123" t="str">
        <f t="shared" si="4"/>
        <v>N</v>
      </c>
      <c r="I52" s="123" t="str">
        <f t="shared" si="4"/>
        <v>N</v>
      </c>
      <c r="J52" s="123" t="str">
        <f t="shared" si="4"/>
        <v>N</v>
      </c>
      <c r="K52" s="123" t="str">
        <f t="shared" si="4"/>
        <v>N</v>
      </c>
      <c r="L52" s="123" t="str">
        <f t="shared" si="4"/>
        <v>N</v>
      </c>
      <c r="M52" s="123" t="str">
        <f t="shared" si="4"/>
        <v>N</v>
      </c>
      <c r="N52" s="123" t="str">
        <f t="shared" si="4"/>
        <v>N</v>
      </c>
      <c r="O52" s="123" t="str">
        <f t="shared" si="4"/>
        <v>N</v>
      </c>
      <c r="P52" s="100"/>
    </row>
    <row r="53" spans="1:101" ht="11.25" customHeight="1" thickBot="1" x14ac:dyDescent="0.25">
      <c r="A53" s="86" t="s">
        <v>101</v>
      </c>
      <c r="C53" s="6"/>
      <c r="D53" s="100"/>
      <c r="E53" s="100"/>
      <c r="F53" s="100"/>
      <c r="G53" s="100"/>
      <c r="H53" s="100"/>
      <c r="I53" s="100"/>
      <c r="J53" s="100"/>
      <c r="K53" s="100"/>
      <c r="L53" s="100"/>
      <c r="M53" s="100"/>
      <c r="N53" s="100"/>
      <c r="O53" s="100"/>
      <c r="P53" s="104" t="s">
        <v>22</v>
      </c>
    </row>
    <row r="54" spans="1:101" ht="12.95" customHeight="1" thickBot="1" x14ac:dyDescent="0.25">
      <c r="A54" s="131" t="s">
        <v>30</v>
      </c>
      <c r="B54" s="14"/>
      <c r="C54" s="15" t="s">
        <v>23</v>
      </c>
      <c r="D54" s="105">
        <f>IF(O4&lt;=3,O4,3)</f>
        <v>0</v>
      </c>
      <c r="E54" s="106">
        <f>D57</f>
        <v>0</v>
      </c>
      <c r="F54" s="106">
        <f t="shared" ref="F54:O54" si="5">E57</f>
        <v>0</v>
      </c>
      <c r="G54" s="106">
        <f t="shared" si="5"/>
        <v>0</v>
      </c>
      <c r="H54" s="106">
        <f t="shared" si="5"/>
        <v>0</v>
      </c>
      <c r="I54" s="106">
        <f t="shared" si="5"/>
        <v>0</v>
      </c>
      <c r="J54" s="106">
        <f t="shared" si="5"/>
        <v>0</v>
      </c>
      <c r="K54" s="106">
        <f t="shared" si="5"/>
        <v>0</v>
      </c>
      <c r="L54" s="106">
        <f t="shared" si="5"/>
        <v>0</v>
      </c>
      <c r="M54" s="106">
        <f t="shared" si="5"/>
        <v>0</v>
      </c>
      <c r="N54" s="106">
        <f t="shared" si="5"/>
        <v>0</v>
      </c>
      <c r="O54" s="106">
        <f t="shared" si="5"/>
        <v>0</v>
      </c>
      <c r="P54" s="107">
        <f>O57</f>
        <v>0</v>
      </c>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5"/>
      <c r="CJ54" s="5"/>
      <c r="CK54" s="5"/>
      <c r="CL54" s="5"/>
      <c r="CM54" s="5"/>
      <c r="CN54" s="5"/>
      <c r="CO54" s="5"/>
      <c r="CP54" s="5"/>
      <c r="CQ54" s="5"/>
      <c r="CR54" s="5"/>
      <c r="CS54" s="5"/>
      <c r="CT54" s="5"/>
      <c r="CU54" s="5"/>
      <c r="CV54" s="5"/>
      <c r="CW54" s="5"/>
    </row>
    <row r="55" spans="1:101" ht="12.95" customHeight="1" x14ac:dyDescent="0.2">
      <c r="A55" s="131"/>
      <c r="B55" s="16"/>
      <c r="C55" s="17" t="s">
        <v>25</v>
      </c>
      <c r="D55" s="108">
        <f>IF(ISBLANK($M$3),0,IF(A76&gt;=0,D91-D114,0))</f>
        <v>0</v>
      </c>
      <c r="E55" s="108">
        <f>IF(ISBLANK($M$3),0,IF(A76+1&gt;=0,E91-E114,0))</f>
        <v>0</v>
      </c>
      <c r="F55" s="108">
        <f>IF(ISBLANK($M$3),0,IF(A76+2&gt;=0,F91-F114,0))</f>
        <v>0</v>
      </c>
      <c r="G55" s="108">
        <f>IF(ISBLANK($M$3),0,IF(A76+3&gt;=0,G91-G114,0))</f>
        <v>0</v>
      </c>
      <c r="H55" s="108">
        <f>IF(ISBLANK($M$3),0,IF(A76+4&gt;=0,H91-H114,0))</f>
        <v>0</v>
      </c>
      <c r="I55" s="108">
        <f>IF(ISBLANK($M$3),0,IF(A76+5&gt;=0,I91-I114,0))</f>
        <v>0</v>
      </c>
      <c r="J55" s="108">
        <f>IF(ISBLANK($M$3),0,IF(A76+6&gt;=0,J91-J114,0))</f>
        <v>0</v>
      </c>
      <c r="K55" s="108">
        <f>IF(ISBLANK($M$3),0,IF(A76+7&gt;=0,K91-K114,0))</f>
        <v>0</v>
      </c>
      <c r="L55" s="108">
        <f>IF(ISBLANK($M$3),0,IF(A76+8&gt;=0,L91-L114,0))</f>
        <v>0</v>
      </c>
      <c r="M55" s="108">
        <f>IF(ISBLANK($M$3),0,IF(A76+9&gt;=0,M91-M114,0))</f>
        <v>0</v>
      </c>
      <c r="N55" s="108">
        <f>IF(ISBLANK($M$3),0,IF(A76+10&gt;=0,N91-N114,0))</f>
        <v>0</v>
      </c>
      <c r="O55" s="108">
        <f>IF(ISBLANK($M$3),0,IF(A76+11&gt;=0,O91-O114,0))</f>
        <v>0</v>
      </c>
      <c r="P55" s="112"/>
    </row>
    <row r="56" spans="1:101" ht="12.95" customHeight="1" x14ac:dyDescent="0.2">
      <c r="A56" s="131"/>
      <c r="B56" s="16"/>
      <c r="C56" s="17" t="s">
        <v>26</v>
      </c>
      <c r="D56" s="109">
        <f>D41</f>
        <v>0</v>
      </c>
      <c r="E56" s="109">
        <f t="shared" ref="E56:O56" si="6">E41</f>
        <v>0</v>
      </c>
      <c r="F56" s="109">
        <f t="shared" si="6"/>
        <v>0</v>
      </c>
      <c r="G56" s="109">
        <f t="shared" si="6"/>
        <v>0</v>
      </c>
      <c r="H56" s="109">
        <f t="shared" si="6"/>
        <v>0</v>
      </c>
      <c r="I56" s="109">
        <f t="shared" si="6"/>
        <v>0</v>
      </c>
      <c r="J56" s="109">
        <f t="shared" si="6"/>
        <v>0</v>
      </c>
      <c r="K56" s="109">
        <f t="shared" si="6"/>
        <v>0</v>
      </c>
      <c r="L56" s="109">
        <f t="shared" si="6"/>
        <v>0</v>
      </c>
      <c r="M56" s="109">
        <f t="shared" si="6"/>
        <v>0</v>
      </c>
      <c r="N56" s="109">
        <f t="shared" si="6"/>
        <v>0</v>
      </c>
      <c r="O56" s="109">
        <f t="shared" si="6"/>
        <v>0</v>
      </c>
      <c r="P56" s="112"/>
    </row>
    <row r="57" spans="1:101" ht="12.95" customHeight="1" x14ac:dyDescent="0.2">
      <c r="A57" s="131"/>
      <c r="B57" s="16"/>
      <c r="C57" s="84" t="s">
        <v>27</v>
      </c>
      <c r="D57" s="110">
        <f t="shared" ref="D57:O57" si="7">IF(D54+D55-D56&gt;=3,3,D54+D55-D56)</f>
        <v>0</v>
      </c>
      <c r="E57" s="110">
        <f t="shared" si="7"/>
        <v>0</v>
      </c>
      <c r="F57" s="110">
        <f t="shared" si="7"/>
        <v>0</v>
      </c>
      <c r="G57" s="110">
        <f t="shared" si="7"/>
        <v>0</v>
      </c>
      <c r="H57" s="110">
        <f t="shared" si="7"/>
        <v>0</v>
      </c>
      <c r="I57" s="110">
        <f t="shared" si="7"/>
        <v>0</v>
      </c>
      <c r="J57" s="110">
        <f t="shared" si="7"/>
        <v>0</v>
      </c>
      <c r="K57" s="110">
        <f t="shared" si="7"/>
        <v>0</v>
      </c>
      <c r="L57" s="110">
        <f t="shared" si="7"/>
        <v>0</v>
      </c>
      <c r="M57" s="110">
        <f t="shared" si="7"/>
        <v>0</v>
      </c>
      <c r="N57" s="110">
        <f t="shared" si="7"/>
        <v>0</v>
      </c>
      <c r="O57" s="110">
        <f t="shared" si="7"/>
        <v>0</v>
      </c>
      <c r="P57" s="112"/>
    </row>
    <row r="58" spans="1:101" ht="12.75" customHeight="1" x14ac:dyDescent="0.2">
      <c r="A58" s="116" t="s">
        <v>102</v>
      </c>
      <c r="B58" s="16"/>
      <c r="C58" s="77"/>
      <c r="D58" s="113"/>
      <c r="E58" s="113"/>
      <c r="F58" s="113"/>
      <c r="G58" s="113"/>
      <c r="H58" s="113"/>
      <c r="I58" s="113"/>
      <c r="J58" s="113"/>
      <c r="K58" s="113"/>
      <c r="L58" s="113"/>
      <c r="M58" s="113"/>
      <c r="N58" s="113"/>
      <c r="O58" s="113"/>
      <c r="P58" s="112"/>
    </row>
    <row r="59" spans="1:101" ht="12.75" customHeight="1" x14ac:dyDescent="0.2">
      <c r="A59" s="131" t="s">
        <v>105</v>
      </c>
      <c r="B59" s="16"/>
      <c r="C59" s="115" t="s">
        <v>32</v>
      </c>
      <c r="D59" s="111" t="s">
        <v>31</v>
      </c>
      <c r="E59" s="111" t="s">
        <v>31</v>
      </c>
      <c r="F59" s="111" t="s">
        <v>31</v>
      </c>
      <c r="G59" s="111" t="s">
        <v>31</v>
      </c>
      <c r="H59" s="111" t="s">
        <v>31</v>
      </c>
      <c r="I59" s="111" t="s">
        <v>31</v>
      </c>
      <c r="J59" s="111" t="s">
        <v>31</v>
      </c>
      <c r="K59" s="111" t="s">
        <v>31</v>
      </c>
      <c r="L59" s="111" t="s">
        <v>31</v>
      </c>
      <c r="M59" s="111" t="s">
        <v>31</v>
      </c>
      <c r="N59" s="111" t="s">
        <v>31</v>
      </c>
      <c r="O59" s="111" t="s">
        <v>31</v>
      </c>
      <c r="P59" s="100"/>
    </row>
    <row r="60" spans="1:101" x14ac:dyDescent="0.2">
      <c r="A60" s="131"/>
      <c r="B60" s="16"/>
      <c r="C60" s="6"/>
      <c r="P60" s="4"/>
    </row>
    <row r="61" spans="1:101" ht="11.25" customHeight="1" x14ac:dyDescent="0.2">
      <c r="A61" s="131"/>
      <c r="B61" s="14"/>
      <c r="C61" s="138" t="s">
        <v>94</v>
      </c>
      <c r="D61" s="139"/>
      <c r="E61" s="139"/>
      <c r="F61" s="139"/>
      <c r="G61" s="139"/>
      <c r="H61" s="139"/>
      <c r="I61" s="139"/>
      <c r="J61" s="139"/>
      <c r="K61" s="139"/>
      <c r="L61" s="139"/>
      <c r="M61" s="139"/>
      <c r="N61" s="139"/>
      <c r="O61" s="139"/>
      <c r="P61" s="140"/>
    </row>
    <row r="62" spans="1:101" ht="11.25" customHeight="1" x14ac:dyDescent="0.2">
      <c r="A62" s="131"/>
      <c r="B62" s="16"/>
      <c r="C62" s="141"/>
      <c r="D62" s="142"/>
      <c r="E62" s="142"/>
      <c r="F62" s="142"/>
      <c r="G62" s="142"/>
      <c r="H62" s="142"/>
      <c r="I62" s="142"/>
      <c r="J62" s="142"/>
      <c r="K62" s="142"/>
      <c r="L62" s="142"/>
      <c r="M62" s="142"/>
      <c r="N62" s="142"/>
      <c r="O62" s="142"/>
      <c r="P62" s="143"/>
    </row>
    <row r="63" spans="1:101" ht="11.25" customHeight="1" x14ac:dyDescent="0.2">
      <c r="A63" s="131"/>
      <c r="B63" s="16"/>
      <c r="C63" s="141"/>
      <c r="D63" s="142"/>
      <c r="E63" s="142"/>
      <c r="F63" s="142"/>
      <c r="G63" s="142"/>
      <c r="H63" s="142"/>
      <c r="I63" s="142"/>
      <c r="J63" s="142"/>
      <c r="K63" s="142"/>
      <c r="L63" s="142"/>
      <c r="M63" s="142"/>
      <c r="N63" s="142"/>
      <c r="O63" s="142"/>
      <c r="P63" s="143"/>
    </row>
    <row r="64" spans="1:101" ht="11.25" customHeight="1" x14ac:dyDescent="0.2">
      <c r="A64" s="16"/>
      <c r="B64" s="16"/>
      <c r="C64" s="141"/>
      <c r="D64" s="142"/>
      <c r="E64" s="142"/>
      <c r="F64" s="142"/>
      <c r="G64" s="142"/>
      <c r="H64" s="142"/>
      <c r="I64" s="142"/>
      <c r="J64" s="142"/>
      <c r="K64" s="142"/>
      <c r="L64" s="142"/>
      <c r="M64" s="142"/>
      <c r="N64" s="142"/>
      <c r="O64" s="142"/>
      <c r="P64" s="143"/>
    </row>
    <row r="65" spans="1:90" ht="9" customHeight="1" x14ac:dyDescent="0.2">
      <c r="A65" s="114"/>
      <c r="B65" s="16"/>
      <c r="C65" s="144"/>
      <c r="D65" s="145"/>
      <c r="E65" s="145"/>
      <c r="F65" s="145"/>
      <c r="G65" s="145"/>
      <c r="H65" s="145"/>
      <c r="I65" s="145"/>
      <c r="J65" s="145"/>
      <c r="K65" s="145"/>
      <c r="L65" s="145"/>
      <c r="M65" s="145"/>
      <c r="N65" s="145"/>
      <c r="O65" s="145"/>
      <c r="P65" s="146"/>
    </row>
    <row r="66" spans="1:90" ht="10.5" hidden="1" customHeight="1" x14ac:dyDescent="0.2">
      <c r="C66" s="6"/>
    </row>
    <row r="67" spans="1:90" ht="10.5" hidden="1" customHeight="1" x14ac:dyDescent="0.2">
      <c r="C67" s="6"/>
    </row>
    <row r="68" spans="1:90" hidden="1" x14ac:dyDescent="0.2">
      <c r="C68" s="18"/>
      <c r="D68" s="5"/>
      <c r="E68" s="5"/>
      <c r="F68" s="5"/>
      <c r="G68" s="5"/>
      <c r="H68" s="5"/>
      <c r="I68" s="5"/>
      <c r="J68" s="5"/>
      <c r="K68" s="5"/>
      <c r="L68" s="5"/>
      <c r="M68" s="5"/>
      <c r="N68" s="5"/>
      <c r="O68" s="5"/>
    </row>
    <row r="69" spans="1:90" hidden="1" x14ac:dyDescent="0.2">
      <c r="C69" s="18"/>
      <c r="D69" s="30"/>
      <c r="E69" s="5"/>
      <c r="F69" s="5"/>
      <c r="G69" s="5"/>
      <c r="H69" s="5"/>
      <c r="I69" s="5"/>
      <c r="J69" s="5"/>
      <c r="K69" s="5"/>
    </row>
    <row r="70" spans="1:90" hidden="1" x14ac:dyDescent="0.2">
      <c r="C70" s="29"/>
      <c r="D70" s="5"/>
      <c r="E70" s="5"/>
      <c r="F70" s="5"/>
      <c r="G70" s="5"/>
      <c r="H70" s="5"/>
      <c r="I70" s="5"/>
      <c r="J70" s="5"/>
      <c r="K70" s="5"/>
      <c r="CL70" s="20"/>
    </row>
    <row r="71" spans="1:90" ht="12" hidden="1" thickBot="1" x14ac:dyDescent="0.25">
      <c r="A71" s="74"/>
      <c r="C71" s="29"/>
      <c r="D71" s="5"/>
      <c r="E71" s="5"/>
      <c r="F71" s="5"/>
      <c r="G71" s="5"/>
      <c r="H71" s="5"/>
      <c r="I71" s="5"/>
      <c r="J71" s="5"/>
      <c r="K71" s="5"/>
    </row>
    <row r="72" spans="1:90" ht="23.25" hidden="1" customHeight="1" thickBot="1" x14ac:dyDescent="0.25">
      <c r="A72" s="58" t="s">
        <v>44</v>
      </c>
      <c r="B72" s="32"/>
      <c r="C72" s="33"/>
      <c r="D72" s="32"/>
      <c r="E72" s="32"/>
      <c r="F72" s="32"/>
      <c r="G72" s="32"/>
      <c r="H72" s="32"/>
      <c r="I72" s="32"/>
      <c r="J72" s="32"/>
      <c r="K72" s="32"/>
      <c r="L72" s="32"/>
      <c r="M72" s="32"/>
      <c r="N72" s="32"/>
      <c r="O72" s="32"/>
      <c r="P72" s="34"/>
    </row>
    <row r="73" spans="1:90" hidden="1" x14ac:dyDescent="0.2">
      <c r="A73" s="35"/>
      <c r="C73" s="29"/>
      <c r="D73" s="5"/>
      <c r="E73" s="5"/>
      <c r="F73" s="5"/>
      <c r="G73" s="5"/>
      <c r="H73" s="5"/>
      <c r="I73" s="5"/>
      <c r="J73" s="5"/>
      <c r="K73" s="5"/>
      <c r="P73" s="36"/>
    </row>
    <row r="74" spans="1:90" hidden="1" x14ac:dyDescent="0.2">
      <c r="A74" s="35"/>
      <c r="D74" s="6" t="s">
        <v>55</v>
      </c>
      <c r="E74" s="6"/>
      <c r="F74" s="6"/>
      <c r="G74" s="6"/>
      <c r="H74" s="6"/>
      <c r="I74" s="6"/>
      <c r="J74" s="6"/>
      <c r="K74" s="6"/>
      <c r="L74" s="6"/>
      <c r="M74" s="6"/>
      <c r="N74" s="6"/>
      <c r="O74" s="6"/>
      <c r="P74" s="36"/>
    </row>
    <row r="75" spans="1:90" hidden="1" x14ac:dyDescent="0.2">
      <c r="A75" s="37" t="s">
        <v>69</v>
      </c>
      <c r="D75" s="38" t="s">
        <v>45</v>
      </c>
      <c r="E75" s="38" t="s">
        <v>48</v>
      </c>
      <c r="F75" s="38" t="s">
        <v>49</v>
      </c>
      <c r="G75" s="38" t="s">
        <v>50</v>
      </c>
      <c r="H75" s="38" t="s">
        <v>51</v>
      </c>
      <c r="I75" s="38" t="s">
        <v>52</v>
      </c>
      <c r="J75" s="38" t="s">
        <v>45</v>
      </c>
      <c r="K75" s="38" t="s">
        <v>46</v>
      </c>
      <c r="L75" s="38" t="s">
        <v>47</v>
      </c>
      <c r="M75" s="38" t="s">
        <v>48</v>
      </c>
      <c r="N75" s="38" t="s">
        <v>47</v>
      </c>
      <c r="O75" s="38" t="s">
        <v>45</v>
      </c>
      <c r="P75" s="36"/>
    </row>
    <row r="76" spans="1:90" hidden="1" x14ac:dyDescent="0.2">
      <c r="A76" s="39">
        <f>12*(E102-E104)+(D102-D104)</f>
        <v>6</v>
      </c>
      <c r="D76" s="62">
        <f>IF($M$3&lt;=D84,2,0)</f>
        <v>2</v>
      </c>
      <c r="E76" s="62">
        <f t="shared" ref="E76:N76" si="8">IF($M$3&lt;=E84,2,0)</f>
        <v>2</v>
      </c>
      <c r="F76" s="62">
        <f t="shared" si="8"/>
        <v>2</v>
      </c>
      <c r="G76" s="62">
        <f t="shared" si="8"/>
        <v>2</v>
      </c>
      <c r="H76" s="62">
        <f t="shared" si="8"/>
        <v>2</v>
      </c>
      <c r="I76" s="62">
        <f t="shared" si="8"/>
        <v>2</v>
      </c>
      <c r="J76" s="62">
        <f t="shared" si="8"/>
        <v>2</v>
      </c>
      <c r="K76" s="62">
        <f t="shared" si="8"/>
        <v>2</v>
      </c>
      <c r="L76" s="62">
        <f t="shared" si="8"/>
        <v>2</v>
      </c>
      <c r="M76" s="62">
        <f t="shared" si="8"/>
        <v>2</v>
      </c>
      <c r="N76" s="62">
        <f t="shared" si="8"/>
        <v>2</v>
      </c>
      <c r="O76" s="62">
        <f>IF($M$3&lt;=O84,IF(SUM(D49:N49)&lt;22,2,1),0)</f>
        <v>2</v>
      </c>
      <c r="P76" s="36"/>
      <c r="S76" s="62"/>
    </row>
    <row r="77" spans="1:90" hidden="1" x14ac:dyDescent="0.2">
      <c r="A77" s="39"/>
      <c r="D77" s="62"/>
      <c r="E77" s="62"/>
      <c r="F77" s="62"/>
      <c r="G77" s="62"/>
      <c r="H77" s="62"/>
      <c r="I77" s="62"/>
      <c r="J77" s="62"/>
      <c r="K77" s="62"/>
      <c r="L77" s="62"/>
      <c r="M77" s="62"/>
      <c r="N77" s="62"/>
      <c r="O77" s="62"/>
      <c r="P77" s="36"/>
      <c r="S77" s="62"/>
    </row>
    <row r="78" spans="1:90" hidden="1" x14ac:dyDescent="0.2">
      <c r="A78" s="39"/>
      <c r="C78" s="72" t="s">
        <v>85</v>
      </c>
      <c r="D78" s="78"/>
      <c r="E78" s="78"/>
      <c r="F78" s="78"/>
      <c r="G78" s="78"/>
      <c r="H78" s="78"/>
      <c r="I78" s="78"/>
      <c r="J78" s="78"/>
      <c r="K78" s="78"/>
      <c r="L78" s="78"/>
      <c r="M78" s="78"/>
      <c r="N78" s="78"/>
      <c r="O78" s="78"/>
      <c r="P78" s="36"/>
      <c r="S78" s="62"/>
    </row>
    <row r="79" spans="1:90" hidden="1" x14ac:dyDescent="0.2">
      <c r="A79" s="39"/>
      <c r="C79" s="19">
        <v>1</v>
      </c>
      <c r="D79" s="73" t="str">
        <f t="shared" ref="D79:I79" si="9">IF(D8="H","H",IF(WEEKDAY(DATE(YEAR($C$3),D$39,$C79),2)&lt;6,"Y","N"))</f>
        <v>Y</v>
      </c>
      <c r="E79" s="73" t="str">
        <f t="shared" si="9"/>
        <v>N</v>
      </c>
      <c r="F79" s="73" t="str">
        <f t="shared" si="9"/>
        <v>Y</v>
      </c>
      <c r="G79" s="73" t="str">
        <f t="shared" si="9"/>
        <v>Y</v>
      </c>
      <c r="H79" s="73" t="str">
        <f t="shared" si="9"/>
        <v>N</v>
      </c>
      <c r="I79" s="73" t="str">
        <f t="shared" si="9"/>
        <v>Y</v>
      </c>
      <c r="J79" s="73" t="str">
        <f t="shared" ref="J79:O83" si="10">IF(J8="H","H",IF(WEEKDAY(DATE(YEAR($C$3)+1,J$39,$C79),2)&lt;6,"Y","N"))</f>
        <v>H</v>
      </c>
      <c r="K79" s="73" t="str">
        <f t="shared" si="10"/>
        <v>Y</v>
      </c>
      <c r="L79" s="73" t="str">
        <f t="shared" si="10"/>
        <v>Y</v>
      </c>
      <c r="M79" s="73" t="str">
        <f t="shared" si="10"/>
        <v>Y</v>
      </c>
      <c r="N79" s="73" t="str">
        <f t="shared" si="10"/>
        <v>N</v>
      </c>
      <c r="O79" s="73" t="str">
        <f t="shared" si="10"/>
        <v>Y</v>
      </c>
      <c r="P79" s="36"/>
      <c r="S79" s="62"/>
    </row>
    <row r="80" spans="1:90" hidden="1" x14ac:dyDescent="0.2">
      <c r="A80" s="39"/>
      <c r="C80" s="19">
        <v>2</v>
      </c>
      <c r="D80" s="73" t="str">
        <f t="shared" ref="D80:I83" si="11">IF(D9="H","H",IF(WEEKDAY(DATE(YEAR($C$3),D$39,$C80),2)&lt;6,"Y","N"))</f>
        <v>Y</v>
      </c>
      <c r="E80" s="73" t="str">
        <f t="shared" si="11"/>
        <v>N</v>
      </c>
      <c r="F80" s="73" t="str">
        <f>IF(F9="H","H",IF(WEEKDAY(DATE(YEAR($C$3),F$39,$C80),2)&lt;6,"Y","N"))</f>
        <v>Y</v>
      </c>
      <c r="G80" s="73" t="str">
        <f t="shared" si="11"/>
        <v>Y</v>
      </c>
      <c r="H80" s="73" t="str">
        <f t="shared" si="11"/>
        <v>Y</v>
      </c>
      <c r="I80" s="73" t="str">
        <f t="shared" si="11"/>
        <v>Y</v>
      </c>
      <c r="J80" s="73" t="str">
        <f t="shared" si="10"/>
        <v>N</v>
      </c>
      <c r="K80" s="73" t="str">
        <f t="shared" si="10"/>
        <v>Y</v>
      </c>
      <c r="L80" s="73" t="str">
        <f t="shared" si="10"/>
        <v>Y</v>
      </c>
      <c r="M80" s="73" t="str">
        <f t="shared" si="10"/>
        <v>Y</v>
      </c>
      <c r="N80" s="73" t="str">
        <f t="shared" si="10"/>
        <v>N</v>
      </c>
      <c r="O80" s="73" t="str">
        <f t="shared" si="10"/>
        <v>Y</v>
      </c>
      <c r="P80" s="36"/>
      <c r="S80" s="62"/>
    </row>
    <row r="81" spans="1:19" hidden="1" x14ac:dyDescent="0.2">
      <c r="A81" s="39"/>
      <c r="C81" s="19">
        <v>3</v>
      </c>
      <c r="D81" s="73" t="str">
        <f t="shared" si="11"/>
        <v>H</v>
      </c>
      <c r="E81" s="73" t="str">
        <f t="shared" si="11"/>
        <v>Y</v>
      </c>
      <c r="F81" s="73" t="str">
        <f>IF(F10="H","H",IF(WEEKDAY(DATE(YEAR($C$3),F$39,$C81),2)&lt;6,"Y","N"))</f>
        <v>Y</v>
      </c>
      <c r="G81" s="73" t="str">
        <f t="shared" si="11"/>
        <v>N</v>
      </c>
      <c r="H81" s="73" t="str">
        <f t="shared" si="11"/>
        <v>H</v>
      </c>
      <c r="I81" s="73" t="str">
        <f t="shared" si="11"/>
        <v>Y</v>
      </c>
      <c r="J81" s="73" t="str">
        <f t="shared" si="10"/>
        <v>N</v>
      </c>
      <c r="K81" s="73" t="str">
        <f t="shared" si="10"/>
        <v>Y</v>
      </c>
      <c r="L81" s="73" t="str">
        <f t="shared" si="10"/>
        <v>Y</v>
      </c>
      <c r="M81" s="73" t="str">
        <f t="shared" si="10"/>
        <v>N</v>
      </c>
      <c r="N81" s="73" t="str">
        <f t="shared" si="10"/>
        <v>Y</v>
      </c>
      <c r="O81" s="73" t="str">
        <f t="shared" si="10"/>
        <v>Y</v>
      </c>
      <c r="P81" s="36"/>
      <c r="S81" s="62"/>
    </row>
    <row r="82" spans="1:19" hidden="1" x14ac:dyDescent="0.2">
      <c r="A82" s="39"/>
      <c r="C82" s="19">
        <v>4</v>
      </c>
      <c r="D82" s="73" t="str">
        <f t="shared" si="11"/>
        <v>N</v>
      </c>
      <c r="E82" s="73" t="str">
        <f t="shared" si="11"/>
        <v>Y</v>
      </c>
      <c r="F82" s="73" t="str">
        <f t="shared" si="11"/>
        <v>Y</v>
      </c>
      <c r="G82" s="73" t="str">
        <f t="shared" si="11"/>
        <v>N</v>
      </c>
      <c r="H82" s="73" t="str">
        <f t="shared" si="11"/>
        <v>Y</v>
      </c>
      <c r="I82" s="73" t="str">
        <f t="shared" si="11"/>
        <v>Y</v>
      </c>
      <c r="J82" s="73" t="str">
        <f t="shared" si="10"/>
        <v>Y</v>
      </c>
      <c r="K82" s="73" t="str">
        <f t="shared" si="10"/>
        <v>Y</v>
      </c>
      <c r="L82" s="73" t="str">
        <f t="shared" si="10"/>
        <v>Y</v>
      </c>
      <c r="M82" s="73" t="str">
        <f t="shared" si="10"/>
        <v>N</v>
      </c>
      <c r="N82" s="73" t="str">
        <f t="shared" si="10"/>
        <v>Y</v>
      </c>
      <c r="O82" s="73" t="str">
        <f t="shared" si="10"/>
        <v>Y</v>
      </c>
      <c r="P82" s="36"/>
      <c r="S82" s="62"/>
    </row>
    <row r="83" spans="1:19" hidden="1" x14ac:dyDescent="0.2">
      <c r="A83" s="39"/>
      <c r="C83" s="19">
        <v>5</v>
      </c>
      <c r="D83" s="73" t="str">
        <f t="shared" si="11"/>
        <v>N</v>
      </c>
      <c r="E83" s="73" t="str">
        <f t="shared" si="11"/>
        <v>Y</v>
      </c>
      <c r="F83" s="73" t="str">
        <f t="shared" si="11"/>
        <v>N</v>
      </c>
      <c r="G83" s="73" t="str">
        <f t="shared" si="11"/>
        <v>Y</v>
      </c>
      <c r="H83" s="73" t="str">
        <f t="shared" si="11"/>
        <v>Y</v>
      </c>
      <c r="I83" s="73" t="str">
        <f t="shared" si="11"/>
        <v>N</v>
      </c>
      <c r="J83" s="73" t="str">
        <f t="shared" si="10"/>
        <v>Y</v>
      </c>
      <c r="K83" s="73" t="str">
        <f t="shared" si="10"/>
        <v>Y</v>
      </c>
      <c r="L83" s="73" t="str">
        <f t="shared" si="10"/>
        <v>Y</v>
      </c>
      <c r="M83" s="73" t="str">
        <f t="shared" si="10"/>
        <v>Y</v>
      </c>
      <c r="N83" s="73" t="str">
        <f t="shared" si="10"/>
        <v>Y</v>
      </c>
      <c r="O83" s="73" t="str">
        <f t="shared" si="10"/>
        <v>N</v>
      </c>
      <c r="P83" s="36"/>
      <c r="S83" s="62"/>
    </row>
    <row r="84" spans="1:19" hidden="1" x14ac:dyDescent="0.2">
      <c r="A84" s="71" t="s">
        <v>86</v>
      </c>
      <c r="D84" s="76">
        <f t="shared" ref="D84:I84" si="12">DATE($E$102,D39,FIND("Y",D79&amp;D80&amp;D81&amp;D82&amp;D83))</f>
        <v>46204</v>
      </c>
      <c r="E84" s="76">
        <f t="shared" si="12"/>
        <v>46237</v>
      </c>
      <c r="F84" s="76">
        <f t="shared" si="12"/>
        <v>46266</v>
      </c>
      <c r="G84" s="76">
        <f t="shared" si="12"/>
        <v>46296</v>
      </c>
      <c r="H84" s="76">
        <f t="shared" si="12"/>
        <v>46328</v>
      </c>
      <c r="I84" s="76">
        <f t="shared" si="12"/>
        <v>46357</v>
      </c>
      <c r="J84" s="76">
        <f>DATE($E$102+1,J39,FIND("Y",J79&amp;J80&amp;J81&amp;J82&amp;J83))</f>
        <v>46391</v>
      </c>
      <c r="K84" s="76">
        <f t="shared" ref="K84:O84" si="13">DATE($E$102+1,K39,FIND("Y",K79&amp;K80&amp;K81&amp;K82&amp;K83))</f>
        <v>46419</v>
      </c>
      <c r="L84" s="76">
        <f t="shared" si="13"/>
        <v>46447</v>
      </c>
      <c r="M84" s="76">
        <f t="shared" si="13"/>
        <v>46478</v>
      </c>
      <c r="N84" s="76">
        <f t="shared" si="13"/>
        <v>46510</v>
      </c>
      <c r="O84" s="76">
        <f t="shared" si="13"/>
        <v>46539</v>
      </c>
      <c r="P84" s="36"/>
      <c r="S84" s="62"/>
    </row>
    <row r="85" spans="1:19" hidden="1" x14ac:dyDescent="0.2">
      <c r="A85" s="39"/>
      <c r="D85" s="62"/>
      <c r="E85" s="70"/>
      <c r="F85" s="70"/>
      <c r="G85" s="70"/>
      <c r="H85" s="70"/>
      <c r="I85" s="70"/>
      <c r="J85" s="70"/>
      <c r="K85" s="70"/>
      <c r="L85" s="70"/>
      <c r="M85" s="70"/>
      <c r="N85" s="70"/>
      <c r="O85" s="70"/>
      <c r="P85" s="36"/>
      <c r="S85" s="62"/>
    </row>
    <row r="86" spans="1:19" hidden="1" x14ac:dyDescent="0.2">
      <c r="A86" s="71"/>
      <c r="D86" s="62"/>
      <c r="E86" s="62"/>
      <c r="F86" s="62"/>
      <c r="G86" s="62"/>
      <c r="H86" s="62"/>
      <c r="I86" s="62"/>
      <c r="J86" s="62"/>
      <c r="K86" s="62"/>
      <c r="L86" s="62"/>
      <c r="M86" s="62"/>
      <c r="N86" s="62"/>
      <c r="O86" s="6"/>
      <c r="P86" s="36"/>
      <c r="S86" s="62"/>
    </row>
    <row r="87" spans="1:19" hidden="1" x14ac:dyDescent="0.2">
      <c r="A87" s="35"/>
      <c r="D87" s="5"/>
      <c r="E87" s="5"/>
      <c r="F87" s="5"/>
      <c r="G87" s="5"/>
      <c r="H87" s="5"/>
      <c r="I87" s="5"/>
      <c r="J87" s="5"/>
      <c r="K87" s="5"/>
      <c r="N87" s="6"/>
      <c r="O87" s="6"/>
      <c r="P87" s="36"/>
    </row>
    <row r="88" spans="1:19" hidden="1" x14ac:dyDescent="0.2">
      <c r="A88" s="40"/>
      <c r="D88" s="5"/>
      <c r="E88" s="5"/>
      <c r="F88" s="5"/>
      <c r="G88" s="5"/>
      <c r="H88" s="5"/>
      <c r="I88" s="5"/>
      <c r="J88" s="5"/>
      <c r="K88" s="5"/>
      <c r="P88" s="36"/>
    </row>
    <row r="89" spans="1:19" hidden="1" x14ac:dyDescent="0.2">
      <c r="A89" s="37"/>
      <c r="D89" s="6" t="s">
        <v>56</v>
      </c>
      <c r="E89" s="6"/>
      <c r="F89" s="6"/>
      <c r="G89" s="6"/>
      <c r="H89" s="6"/>
      <c r="I89" s="6"/>
      <c r="J89" s="6"/>
      <c r="K89" s="6"/>
      <c r="L89" s="6"/>
      <c r="M89" s="6"/>
      <c r="N89" s="6"/>
      <c r="O89" s="6"/>
      <c r="P89" s="36"/>
    </row>
    <row r="90" spans="1:19" hidden="1" x14ac:dyDescent="0.2">
      <c r="D90" s="38" t="s">
        <v>45</v>
      </c>
      <c r="E90" s="38" t="s">
        <v>48</v>
      </c>
      <c r="F90" s="38" t="s">
        <v>49</v>
      </c>
      <c r="G90" s="38" t="s">
        <v>50</v>
      </c>
      <c r="H90" s="38" t="s">
        <v>51</v>
      </c>
      <c r="I90" s="38" t="s">
        <v>52</v>
      </c>
      <c r="J90" s="38" t="s">
        <v>45</v>
      </c>
      <c r="K90" s="38" t="s">
        <v>46</v>
      </c>
      <c r="L90" s="38" t="s">
        <v>47</v>
      </c>
      <c r="M90" s="38" t="s">
        <v>48</v>
      </c>
      <c r="N90" s="38" t="s">
        <v>47</v>
      </c>
      <c r="O90" s="38" t="s">
        <v>45</v>
      </c>
      <c r="P90" s="36"/>
    </row>
    <row r="91" spans="1:19" hidden="1" x14ac:dyDescent="0.2">
      <c r="A91" s="35"/>
      <c r="D91" s="62">
        <f t="shared" ref="D91:O91" si="14">IF($E$106+D92&lt;&gt;0,(IF(($E$106+D92)/4=ROUNDDOWN(($E$106+D92)/4,0),1,0)),0)</f>
        <v>0</v>
      </c>
      <c r="E91" s="62">
        <f t="shared" si="14"/>
        <v>1</v>
      </c>
      <c r="F91" s="62">
        <f t="shared" si="14"/>
        <v>0</v>
      </c>
      <c r="G91" s="62">
        <f t="shared" si="14"/>
        <v>0</v>
      </c>
      <c r="H91" s="62">
        <f t="shared" si="14"/>
        <v>0</v>
      </c>
      <c r="I91" s="62">
        <f t="shared" si="14"/>
        <v>1</v>
      </c>
      <c r="J91" s="62">
        <f t="shared" si="14"/>
        <v>0</v>
      </c>
      <c r="K91" s="62">
        <f t="shared" si="14"/>
        <v>0</v>
      </c>
      <c r="L91" s="62">
        <f t="shared" si="14"/>
        <v>0</v>
      </c>
      <c r="M91" s="62">
        <f t="shared" si="14"/>
        <v>1</v>
      </c>
      <c r="N91" s="62">
        <f t="shared" si="14"/>
        <v>0</v>
      </c>
      <c r="O91" s="62">
        <f t="shared" si="14"/>
        <v>0</v>
      </c>
      <c r="P91" s="41"/>
    </row>
    <row r="92" spans="1:19" hidden="1" x14ac:dyDescent="0.2">
      <c r="A92" s="35"/>
      <c r="C92" s="63" t="s">
        <v>70</v>
      </c>
      <c r="D92" s="64">
        <v>1</v>
      </c>
      <c r="E92" s="64">
        <v>2</v>
      </c>
      <c r="F92" s="64">
        <v>3</v>
      </c>
      <c r="G92" s="64">
        <v>4</v>
      </c>
      <c r="H92" s="64">
        <v>5</v>
      </c>
      <c r="I92" s="64">
        <v>6</v>
      </c>
      <c r="J92" s="64">
        <v>7</v>
      </c>
      <c r="K92" s="64">
        <v>8</v>
      </c>
      <c r="L92" s="64">
        <v>9</v>
      </c>
      <c r="M92" s="64">
        <v>10</v>
      </c>
      <c r="N92" s="64">
        <v>11</v>
      </c>
      <c r="O92" s="64">
        <v>12</v>
      </c>
      <c r="P92" s="36"/>
    </row>
    <row r="93" spans="1:19" hidden="1" x14ac:dyDescent="0.2">
      <c r="A93" s="37" t="s">
        <v>58</v>
      </c>
      <c r="D93" s="62"/>
      <c r="E93" s="62"/>
      <c r="F93" s="62"/>
      <c r="G93" s="62"/>
      <c r="H93" s="62"/>
      <c r="I93" s="62"/>
      <c r="J93" s="62"/>
      <c r="K93" s="62"/>
      <c r="L93" s="62"/>
      <c r="M93" s="62"/>
      <c r="N93" s="62"/>
      <c r="O93" s="62"/>
      <c r="P93" s="36"/>
    </row>
    <row r="94" spans="1:19" hidden="1" x14ac:dyDescent="0.2">
      <c r="A94" s="42">
        <f>A76/12</f>
        <v>0.5</v>
      </c>
      <c r="D94" s="6"/>
      <c r="E94" s="6"/>
      <c r="F94" s="6"/>
      <c r="G94" s="6"/>
      <c r="H94" s="6"/>
      <c r="I94" s="6"/>
      <c r="J94" s="6"/>
      <c r="K94" s="6"/>
      <c r="L94" s="6"/>
      <c r="M94" s="6"/>
      <c r="N94" s="6"/>
      <c r="O94" s="6"/>
      <c r="P94" s="43"/>
    </row>
    <row r="95" spans="1:19" hidden="1" x14ac:dyDescent="0.2">
      <c r="A95" s="35"/>
      <c r="C95" s="85"/>
      <c r="D95" s="6"/>
      <c r="E95" s="6"/>
      <c r="F95" s="6"/>
      <c r="G95" s="6"/>
      <c r="H95" s="6"/>
      <c r="I95" s="6"/>
      <c r="J95" s="7"/>
      <c r="K95" s="7"/>
      <c r="L95" s="7"/>
      <c r="M95" s="7"/>
      <c r="N95" s="7"/>
      <c r="O95" s="62"/>
      <c r="P95" s="44"/>
      <c r="Q95" s="7"/>
      <c r="R95" s="7"/>
    </row>
    <row r="96" spans="1:19" hidden="1" x14ac:dyDescent="0.2">
      <c r="A96" s="45" t="s">
        <v>57</v>
      </c>
      <c r="C96" s="27">
        <f>VALUE(TEXT(M3,"mm/yyyy"))</f>
        <v>1</v>
      </c>
      <c r="D96" s="6"/>
      <c r="E96" s="6">
        <f>DAY(M3)</f>
        <v>0</v>
      </c>
      <c r="F96" s="6" t="s">
        <v>68</v>
      </c>
      <c r="G96" s="5"/>
      <c r="H96" s="5"/>
      <c r="I96" s="5"/>
      <c r="J96" s="8"/>
      <c r="K96" s="8"/>
      <c r="L96" s="8"/>
      <c r="M96" s="8"/>
      <c r="N96" s="8"/>
      <c r="O96" s="8"/>
      <c r="P96" s="46"/>
      <c r="Q96" s="8"/>
      <c r="R96" s="8"/>
    </row>
    <row r="97" spans="1:16" hidden="1" x14ac:dyDescent="0.2">
      <c r="A97" s="47"/>
      <c r="C97" s="27"/>
      <c r="D97" s="6"/>
      <c r="E97" s="6">
        <f>MONTH(M3)</f>
        <v>1</v>
      </c>
      <c r="F97" s="6" t="s">
        <v>66</v>
      </c>
      <c r="G97" s="6"/>
      <c r="H97" s="6"/>
      <c r="I97" s="6">
        <f>IF(E96&lt;=5,E97,IF(E97=12,1,E97+1))</f>
        <v>1</v>
      </c>
      <c r="J97" s="6"/>
      <c r="K97" s="6"/>
      <c r="L97" s="6"/>
      <c r="M97" s="6"/>
      <c r="N97" s="6"/>
      <c r="O97" s="6"/>
      <c r="P97" s="43"/>
    </row>
    <row r="98" spans="1:16" hidden="1" x14ac:dyDescent="0.2">
      <c r="A98" s="45" t="s">
        <v>17</v>
      </c>
      <c r="C98" s="48">
        <f>VALUE(TEXT(I97,"##")&amp;"/"&amp;TEXT(I98,"####"))</f>
        <v>1</v>
      </c>
      <c r="D98" s="6"/>
      <c r="E98" s="6">
        <f>YEAR(M3)</f>
        <v>1900</v>
      </c>
      <c r="F98" s="6" t="s">
        <v>67</v>
      </c>
      <c r="G98" s="7"/>
      <c r="H98" s="7"/>
      <c r="I98" s="6">
        <f>IF(E96&lt;=5,E98,IF(I97=1,E98+1,E98))</f>
        <v>1900</v>
      </c>
      <c r="J98" s="6"/>
      <c r="K98" s="6"/>
      <c r="L98" s="6"/>
      <c r="M98" s="6"/>
      <c r="N98" s="6"/>
      <c r="O98" s="6"/>
      <c r="P98" s="43"/>
    </row>
    <row r="99" spans="1:16" hidden="1" x14ac:dyDescent="0.2">
      <c r="A99" s="47"/>
      <c r="D99" s="6"/>
      <c r="E99" s="6"/>
      <c r="F99" s="6"/>
      <c r="G99" s="6"/>
      <c r="H99" s="6"/>
      <c r="I99" s="6"/>
      <c r="J99" s="6"/>
      <c r="K99" s="6"/>
      <c r="L99" s="6"/>
      <c r="M99" s="6"/>
      <c r="N99" s="6"/>
      <c r="O99" s="6"/>
      <c r="P99" s="43"/>
    </row>
    <row r="100" spans="1:16" hidden="1" x14ac:dyDescent="0.2">
      <c r="A100" s="45" t="s">
        <v>19</v>
      </c>
      <c r="C100" s="48">
        <f>IF(M3=C96,C96,C98)</f>
        <v>1</v>
      </c>
      <c r="D100" s="6"/>
      <c r="E100" s="6"/>
      <c r="F100" s="6"/>
      <c r="G100" s="6"/>
      <c r="H100" s="6"/>
      <c r="I100" s="6"/>
      <c r="J100" s="6"/>
      <c r="K100" s="6"/>
      <c r="L100" s="6"/>
      <c r="M100" s="6"/>
      <c r="N100" s="6"/>
      <c r="O100" s="6"/>
      <c r="P100" s="43"/>
    </row>
    <row r="101" spans="1:16" hidden="1" x14ac:dyDescent="0.2">
      <c r="A101" s="35"/>
      <c r="D101" s="6"/>
      <c r="E101" s="6"/>
      <c r="F101" s="6"/>
      <c r="G101" s="6"/>
      <c r="H101" s="6"/>
      <c r="I101" s="6"/>
      <c r="J101" s="6"/>
      <c r="K101" s="6"/>
      <c r="L101" s="6"/>
      <c r="M101" s="6"/>
      <c r="N101" s="6"/>
      <c r="O101" s="6"/>
      <c r="P101" s="43"/>
    </row>
    <row r="102" spans="1:16" hidden="1" x14ac:dyDescent="0.2">
      <c r="A102" s="69"/>
      <c r="D102" s="21" t="str">
        <f>TEXT(C3,"mm")</f>
        <v>07</v>
      </c>
      <c r="E102" s="21" t="str">
        <f>TEXT(C3,"yyyy")</f>
        <v>2026</v>
      </c>
      <c r="F102" s="6" t="s">
        <v>53</v>
      </c>
      <c r="G102" s="6"/>
      <c r="H102" s="6"/>
      <c r="I102" s="6"/>
      <c r="J102" s="6"/>
      <c r="K102" s="6"/>
      <c r="L102" s="6"/>
      <c r="M102" s="6"/>
      <c r="N102" s="6"/>
      <c r="O102" s="6"/>
      <c r="P102" s="43"/>
    </row>
    <row r="103" spans="1:16" hidden="1" x14ac:dyDescent="0.2">
      <c r="A103" s="69"/>
      <c r="D103" s="21"/>
      <c r="E103" s="21"/>
      <c r="F103" s="6"/>
      <c r="G103" s="6"/>
      <c r="H103" s="6"/>
      <c r="I103" s="6"/>
      <c r="J103" s="6"/>
      <c r="K103" s="6"/>
      <c r="L103" s="6"/>
      <c r="M103" s="6"/>
      <c r="N103" s="6"/>
      <c r="O103" s="6"/>
      <c r="P103" s="43"/>
    </row>
    <row r="104" spans="1:16" hidden="1" x14ac:dyDescent="0.2">
      <c r="A104" s="69"/>
      <c r="D104" s="21" t="str">
        <f>TEXT(C100,"mm")</f>
        <v>01</v>
      </c>
      <c r="E104" s="21" t="str">
        <f>IF(ISBLANK(M3),E102,TEXT(C100,"yyyy"))</f>
        <v>2026</v>
      </c>
      <c r="F104" s="6" t="s">
        <v>54</v>
      </c>
      <c r="G104" s="6"/>
      <c r="H104" s="6"/>
      <c r="I104" s="6"/>
      <c r="J104" s="6"/>
      <c r="K104" s="6"/>
      <c r="L104" s="6"/>
      <c r="M104" s="6"/>
      <c r="N104" s="6"/>
      <c r="O104" s="6"/>
      <c r="P104" s="43"/>
    </row>
    <row r="105" spans="1:16" hidden="1" x14ac:dyDescent="0.2">
      <c r="A105" s="69"/>
      <c r="D105" s="21"/>
      <c r="E105" s="21"/>
      <c r="F105" s="6"/>
      <c r="G105" s="6"/>
      <c r="H105" s="6"/>
      <c r="I105" s="6"/>
      <c r="J105" s="6"/>
      <c r="K105" s="6"/>
      <c r="L105" s="6"/>
      <c r="M105" s="6"/>
      <c r="N105" s="6"/>
      <c r="O105" s="6"/>
      <c r="P105" s="43"/>
    </row>
    <row r="106" spans="1:16" hidden="1" x14ac:dyDescent="0.2">
      <c r="A106" s="69"/>
      <c r="D106" s="21"/>
      <c r="E106" s="75">
        <f>12*(E102-E104)+(D102-D104)</f>
        <v>6</v>
      </c>
      <c r="F106" s="74" t="s">
        <v>87</v>
      </c>
      <c r="G106" s="6"/>
      <c r="H106" s="6"/>
      <c r="I106" s="6"/>
      <c r="J106" s="6"/>
      <c r="K106" s="6"/>
      <c r="L106" s="6"/>
      <c r="M106" s="6"/>
      <c r="N106" s="6"/>
      <c r="O106" s="6"/>
      <c r="P106" s="43"/>
    </row>
    <row r="107" spans="1:16" hidden="1" x14ac:dyDescent="0.2">
      <c r="A107" s="35"/>
      <c r="D107" s="6"/>
      <c r="E107" s="6"/>
      <c r="F107" s="6"/>
      <c r="G107" s="6"/>
      <c r="H107" s="6"/>
      <c r="I107" s="6"/>
      <c r="J107" s="6"/>
      <c r="K107" s="6"/>
      <c r="L107" s="6"/>
      <c r="M107" s="6"/>
      <c r="N107" s="6"/>
      <c r="O107" s="6"/>
      <c r="P107" s="43"/>
    </row>
    <row r="108" spans="1:16" hidden="1" x14ac:dyDescent="0.2">
      <c r="A108" s="35"/>
      <c r="D108" s="21"/>
      <c r="E108" s="21"/>
      <c r="F108" s="6"/>
      <c r="G108" s="6"/>
      <c r="H108" s="6"/>
      <c r="I108" s="6"/>
      <c r="J108" s="6"/>
      <c r="K108" s="6"/>
      <c r="L108" s="6"/>
      <c r="M108" s="6"/>
      <c r="N108" s="6"/>
      <c r="O108" s="6"/>
      <c r="P108" s="43"/>
    </row>
    <row r="109" spans="1:16" hidden="1" x14ac:dyDescent="0.2">
      <c r="A109" s="35"/>
      <c r="D109" s="49" t="s">
        <v>65</v>
      </c>
      <c r="E109" s="6"/>
      <c r="F109" s="6"/>
      <c r="G109" s="6"/>
      <c r="H109" s="6"/>
      <c r="I109" s="6"/>
      <c r="J109" s="6"/>
      <c r="K109" s="6"/>
      <c r="L109" s="6"/>
      <c r="M109" s="6"/>
      <c r="N109" s="6"/>
      <c r="O109" s="6"/>
      <c r="P109" s="43"/>
    </row>
    <row r="110" spans="1:16" hidden="1" x14ac:dyDescent="0.2">
      <c r="A110" s="35" t="s">
        <v>63</v>
      </c>
      <c r="D110" s="21">
        <f t="shared" ref="D110:O110" si="15">IF(D59="Y",1,0)</f>
        <v>0</v>
      </c>
      <c r="E110" s="21">
        <f t="shared" si="15"/>
        <v>0</v>
      </c>
      <c r="F110" s="21">
        <f t="shared" si="15"/>
        <v>0</v>
      </c>
      <c r="G110" s="21">
        <f t="shared" si="15"/>
        <v>0</v>
      </c>
      <c r="H110" s="21">
        <f t="shared" si="15"/>
        <v>0</v>
      </c>
      <c r="I110" s="21">
        <f t="shared" si="15"/>
        <v>0</v>
      </c>
      <c r="J110" s="21">
        <f t="shared" si="15"/>
        <v>0</v>
      </c>
      <c r="K110" s="21">
        <f t="shared" si="15"/>
        <v>0</v>
      </c>
      <c r="L110" s="21">
        <f t="shared" si="15"/>
        <v>0</v>
      </c>
      <c r="M110" s="21">
        <f t="shared" si="15"/>
        <v>0</v>
      </c>
      <c r="N110" s="21">
        <f t="shared" si="15"/>
        <v>0</v>
      </c>
      <c r="O110" s="21">
        <f t="shared" si="15"/>
        <v>0</v>
      </c>
      <c r="P110" s="36"/>
    </row>
    <row r="111" spans="1:16" hidden="1" x14ac:dyDescent="0.2">
      <c r="A111" s="35"/>
      <c r="D111" s="21">
        <f t="shared" ref="D111:L111" si="16">PRODUCT(D110:G110)</f>
        <v>0</v>
      </c>
      <c r="E111" s="21">
        <f t="shared" si="16"/>
        <v>0</v>
      </c>
      <c r="F111" s="21">
        <f t="shared" si="16"/>
        <v>0</v>
      </c>
      <c r="G111" s="21">
        <f t="shared" si="16"/>
        <v>0</v>
      </c>
      <c r="H111" s="21">
        <f t="shared" si="16"/>
        <v>0</v>
      </c>
      <c r="I111" s="21">
        <f t="shared" si="16"/>
        <v>0</v>
      </c>
      <c r="J111" s="21">
        <f t="shared" si="16"/>
        <v>0</v>
      </c>
      <c r="K111" s="21">
        <f t="shared" si="16"/>
        <v>0</v>
      </c>
      <c r="L111" s="21">
        <f t="shared" si="16"/>
        <v>0</v>
      </c>
      <c r="M111" s="21">
        <f>PRODUCT(M110:O110)</f>
        <v>0</v>
      </c>
      <c r="N111" s="21">
        <f>PRODUCT(N110:O110)</f>
        <v>0</v>
      </c>
      <c r="O111" s="21">
        <f>PRODUCT(O110:O110)</f>
        <v>0</v>
      </c>
      <c r="P111" s="36"/>
    </row>
    <row r="112" spans="1:16" hidden="1" x14ac:dyDescent="0.2">
      <c r="A112" s="35"/>
      <c r="D112" s="21">
        <f>IF(D111=1,1,0)</f>
        <v>0</v>
      </c>
      <c r="E112" s="21">
        <f>IF(D111=1,1,(IF(E111=1,1,0)))</f>
        <v>0</v>
      </c>
      <c r="F112" s="21">
        <f>IF(D111=1,1,(IF(E111=1,1,(IF(F111=1,1,0)))))</f>
        <v>0</v>
      </c>
      <c r="G112" s="21">
        <f t="shared" ref="G112:L112" si="17">IF(D111=1,1,(IF(E111=1,1,(IF(F111=1,1,(IF(G111=1,1,0)))))))</f>
        <v>0</v>
      </c>
      <c r="H112" s="21">
        <f t="shared" si="17"/>
        <v>0</v>
      </c>
      <c r="I112" s="21">
        <f t="shared" si="17"/>
        <v>0</v>
      </c>
      <c r="J112" s="21">
        <f t="shared" si="17"/>
        <v>0</v>
      </c>
      <c r="K112" s="21">
        <f t="shared" si="17"/>
        <v>0</v>
      </c>
      <c r="L112" s="21">
        <f t="shared" si="17"/>
        <v>0</v>
      </c>
      <c r="M112" s="21">
        <f>IF(J111=1,1,(IF(K111=1,1,(IF(L111=1,1,0)))))</f>
        <v>0</v>
      </c>
      <c r="N112" s="21">
        <f>IF(K111=1,1,(IF(L111=1,1,0)))</f>
        <v>0</v>
      </c>
      <c r="O112" s="21">
        <f>IF(L111=1,1,0)</f>
        <v>0</v>
      </c>
      <c r="P112" s="36"/>
    </row>
    <row r="113" spans="1:16" hidden="1" x14ac:dyDescent="0.2">
      <c r="A113" s="35"/>
      <c r="D113" s="59" t="s">
        <v>41</v>
      </c>
      <c r="E113" s="60" t="s">
        <v>59</v>
      </c>
      <c r="F113" s="60" t="s">
        <v>60</v>
      </c>
      <c r="G113" s="60" t="s">
        <v>42</v>
      </c>
      <c r="H113" s="60" t="s">
        <v>31</v>
      </c>
      <c r="I113" s="60" t="s">
        <v>40</v>
      </c>
      <c r="J113" s="60" t="s">
        <v>41</v>
      </c>
      <c r="K113" s="60" t="s">
        <v>61</v>
      </c>
      <c r="L113" s="60" t="s">
        <v>62</v>
      </c>
      <c r="M113" s="60" t="s">
        <v>59</v>
      </c>
      <c r="N113" s="60" t="s">
        <v>62</v>
      </c>
      <c r="O113" s="61" t="s">
        <v>41</v>
      </c>
      <c r="P113" s="36"/>
    </row>
    <row r="114" spans="1:16" hidden="1" x14ac:dyDescent="0.2">
      <c r="A114" s="35"/>
      <c r="C114" s="31" t="s">
        <v>64</v>
      </c>
      <c r="D114" s="21">
        <f>IF(D112=1,D91,0)</f>
        <v>0</v>
      </c>
      <c r="E114" s="21">
        <f t="shared" ref="E114:O114" si="18">IF(E112=1,E91,0)</f>
        <v>0</v>
      </c>
      <c r="F114" s="21">
        <f t="shared" si="18"/>
        <v>0</v>
      </c>
      <c r="G114" s="21">
        <f t="shared" si="18"/>
        <v>0</v>
      </c>
      <c r="H114" s="21">
        <f t="shared" si="18"/>
        <v>0</v>
      </c>
      <c r="I114" s="21">
        <f t="shared" si="18"/>
        <v>0</v>
      </c>
      <c r="J114" s="21">
        <f t="shared" si="18"/>
        <v>0</v>
      </c>
      <c r="K114" s="21">
        <f t="shared" si="18"/>
        <v>0</v>
      </c>
      <c r="L114" s="21">
        <f t="shared" si="18"/>
        <v>0</v>
      </c>
      <c r="M114" s="21">
        <f t="shared" si="18"/>
        <v>0</v>
      </c>
      <c r="N114" s="21">
        <f t="shared" si="18"/>
        <v>0</v>
      </c>
      <c r="O114" s="21">
        <f t="shared" si="18"/>
        <v>0</v>
      </c>
      <c r="P114" s="36"/>
    </row>
    <row r="115" spans="1:16" hidden="1" x14ac:dyDescent="0.2">
      <c r="A115" s="35"/>
      <c r="D115" s="5"/>
      <c r="E115" s="5"/>
      <c r="F115" s="5"/>
      <c r="G115" s="5"/>
      <c r="H115" s="5"/>
      <c r="I115" s="5"/>
      <c r="J115" s="5"/>
      <c r="K115" s="5"/>
      <c r="P115" s="36"/>
    </row>
    <row r="116" spans="1:16" hidden="1" x14ac:dyDescent="0.2">
      <c r="A116" s="35"/>
      <c r="D116" s="5"/>
      <c r="E116" s="5"/>
      <c r="F116" s="5"/>
      <c r="G116" s="5"/>
      <c r="H116" s="5"/>
      <c r="I116" s="5"/>
      <c r="J116" s="5"/>
      <c r="K116" s="5"/>
      <c r="P116" s="36"/>
    </row>
    <row r="117" spans="1:16" ht="8.25" hidden="1" customHeight="1" x14ac:dyDescent="0.2">
      <c r="A117" s="40"/>
      <c r="D117" s="5"/>
      <c r="E117" s="5"/>
      <c r="F117" s="5"/>
      <c r="G117" s="5"/>
      <c r="H117" s="5"/>
      <c r="I117" s="5"/>
      <c r="J117" s="5"/>
      <c r="K117" s="5"/>
      <c r="P117" s="36"/>
    </row>
    <row r="118" spans="1:16" hidden="1" x14ac:dyDescent="0.2">
      <c r="A118" s="50" t="s">
        <v>35</v>
      </c>
      <c r="D118" s="5"/>
      <c r="E118" s="5"/>
      <c r="F118" s="5"/>
      <c r="G118" s="5"/>
      <c r="H118" s="5"/>
      <c r="I118" s="5"/>
      <c r="J118" s="5"/>
      <c r="K118" s="5"/>
      <c r="P118" s="36"/>
    </row>
    <row r="119" spans="1:16" hidden="1" x14ac:dyDescent="0.2">
      <c r="A119" s="50"/>
      <c r="D119" s="5"/>
      <c r="E119" s="5"/>
      <c r="F119" s="5"/>
      <c r="G119" s="5"/>
      <c r="H119" s="5"/>
      <c r="I119" s="5"/>
      <c r="J119" s="5"/>
      <c r="K119" s="5"/>
      <c r="P119" s="36"/>
    </row>
    <row r="120" spans="1:16" hidden="1" x14ac:dyDescent="0.2">
      <c r="A120" s="40" t="s">
        <v>33</v>
      </c>
      <c r="D120" s="5"/>
      <c r="E120" s="5"/>
      <c r="F120" s="5"/>
      <c r="G120" s="5"/>
      <c r="H120" s="5"/>
      <c r="I120" s="5"/>
      <c r="J120" s="5"/>
      <c r="K120" s="5"/>
      <c r="P120" s="36"/>
    </row>
    <row r="121" spans="1:16" hidden="1" x14ac:dyDescent="0.2">
      <c r="A121" s="40" t="s">
        <v>34</v>
      </c>
      <c r="D121" s="5"/>
      <c r="E121" s="5"/>
      <c r="F121" s="5"/>
      <c r="G121" s="5"/>
      <c r="H121" s="5"/>
      <c r="I121" s="5"/>
      <c r="J121" s="5"/>
      <c r="K121" s="5"/>
      <c r="P121" s="36"/>
    </row>
    <row r="122" spans="1:16" hidden="1" x14ac:dyDescent="0.2">
      <c r="A122" s="40" t="s">
        <v>36</v>
      </c>
      <c r="D122" s="5"/>
      <c r="E122" s="5"/>
      <c r="F122" s="5"/>
      <c r="G122" s="5"/>
      <c r="H122" s="5"/>
      <c r="I122" s="5"/>
      <c r="J122" s="5"/>
      <c r="K122" s="5"/>
      <c r="P122" s="36"/>
    </row>
    <row r="123" spans="1:16" hidden="1" x14ac:dyDescent="0.2">
      <c r="A123" s="40" t="s">
        <v>37</v>
      </c>
      <c r="D123" s="5"/>
      <c r="E123" s="5"/>
      <c r="F123" s="5"/>
      <c r="G123" s="5"/>
      <c r="H123" s="5"/>
      <c r="I123" s="5"/>
      <c r="J123" s="5"/>
      <c r="K123" s="5"/>
      <c r="P123" s="36"/>
    </row>
    <row r="124" spans="1:16" hidden="1" x14ac:dyDescent="0.2">
      <c r="A124" s="40" t="s">
        <v>38</v>
      </c>
      <c r="D124" s="5"/>
      <c r="E124" s="5"/>
      <c r="F124" s="5"/>
      <c r="G124" s="5"/>
      <c r="H124" s="5"/>
      <c r="I124" s="5"/>
      <c r="J124" s="5"/>
      <c r="K124" s="5"/>
      <c r="P124" s="36"/>
    </row>
    <row r="125" spans="1:16" hidden="1" x14ac:dyDescent="0.2">
      <c r="A125" s="40" t="s">
        <v>39</v>
      </c>
      <c r="D125" s="5"/>
      <c r="E125" s="5"/>
      <c r="F125" s="5"/>
      <c r="G125" s="5"/>
      <c r="H125" s="5"/>
      <c r="I125" s="5"/>
      <c r="J125" s="5"/>
      <c r="K125" s="5"/>
      <c r="P125" s="36"/>
    </row>
    <row r="126" spans="1:16" hidden="1" x14ac:dyDescent="0.2">
      <c r="A126" s="79" t="s">
        <v>106</v>
      </c>
      <c r="D126" s="5"/>
      <c r="E126" s="5"/>
      <c r="F126" s="5"/>
      <c r="G126" s="5"/>
      <c r="H126" s="5"/>
      <c r="I126" s="5"/>
      <c r="J126" s="5"/>
      <c r="K126" s="5"/>
      <c r="P126" s="36"/>
    </row>
    <row r="127" spans="1:16" hidden="1" x14ac:dyDescent="0.2">
      <c r="A127" s="79" t="s">
        <v>107</v>
      </c>
      <c r="D127" s="5"/>
      <c r="E127" s="5"/>
      <c r="F127" s="5"/>
      <c r="G127" s="5"/>
      <c r="H127" s="5"/>
      <c r="I127" s="5"/>
      <c r="J127" s="5"/>
      <c r="K127" s="5"/>
      <c r="P127" s="36"/>
    </row>
    <row r="128" spans="1:16" hidden="1" x14ac:dyDescent="0.2">
      <c r="A128" s="79" t="s">
        <v>108</v>
      </c>
      <c r="D128" s="5"/>
      <c r="E128" s="5"/>
      <c r="F128" s="5"/>
      <c r="G128" s="5"/>
      <c r="H128" s="5"/>
      <c r="I128" s="5"/>
      <c r="J128" s="5"/>
      <c r="K128" s="5"/>
      <c r="P128" s="36"/>
    </row>
    <row r="129" spans="1:16" hidden="1" x14ac:dyDescent="0.2">
      <c r="A129" s="79" t="s">
        <v>109</v>
      </c>
      <c r="D129" s="5"/>
      <c r="E129" s="5"/>
      <c r="F129" s="5"/>
      <c r="G129" s="5"/>
      <c r="H129" s="5"/>
      <c r="I129" s="5"/>
      <c r="J129" s="5"/>
      <c r="K129" s="5"/>
      <c r="P129" s="36"/>
    </row>
    <row r="130" spans="1:16" hidden="1" x14ac:dyDescent="0.2">
      <c r="A130" s="79" t="s">
        <v>110</v>
      </c>
      <c r="D130" s="5"/>
      <c r="E130" s="5"/>
      <c r="F130" s="5"/>
      <c r="G130" s="5"/>
      <c r="H130" s="5"/>
      <c r="I130" s="5"/>
      <c r="J130" s="5"/>
      <c r="K130" s="5"/>
      <c r="P130" s="36"/>
    </row>
    <row r="131" spans="1:16" hidden="1" x14ac:dyDescent="0.2">
      <c r="A131" s="79" t="s">
        <v>111</v>
      </c>
      <c r="D131" s="5"/>
      <c r="E131" s="5"/>
      <c r="F131" s="5"/>
      <c r="G131" s="5"/>
      <c r="H131" s="5"/>
      <c r="I131" s="5"/>
      <c r="J131" s="5"/>
      <c r="K131" s="5"/>
      <c r="P131" s="36"/>
    </row>
    <row r="132" spans="1:16" hidden="1" x14ac:dyDescent="0.2">
      <c r="A132" s="79" t="s">
        <v>112</v>
      </c>
      <c r="D132" s="5"/>
      <c r="E132" s="5"/>
      <c r="F132" s="5"/>
      <c r="G132" s="5"/>
      <c r="H132" s="5"/>
      <c r="I132" s="5"/>
      <c r="J132" s="5"/>
      <c r="K132" s="5"/>
      <c r="P132" s="36"/>
    </row>
    <row r="133" spans="1:16" hidden="1" x14ac:dyDescent="0.2">
      <c r="A133" s="79" t="s">
        <v>118</v>
      </c>
      <c r="D133" s="5"/>
      <c r="E133" s="5"/>
      <c r="F133" s="5"/>
      <c r="G133" s="5"/>
      <c r="H133" s="5"/>
      <c r="I133" s="5"/>
      <c r="J133" s="5"/>
      <c r="K133" s="5"/>
      <c r="P133" s="36"/>
    </row>
    <row r="134" spans="1:16" hidden="1" x14ac:dyDescent="0.2">
      <c r="A134" s="79" t="s">
        <v>120</v>
      </c>
      <c r="D134" s="5"/>
      <c r="E134" s="5"/>
      <c r="F134" s="5"/>
      <c r="G134" s="5"/>
      <c r="H134" s="5"/>
      <c r="I134" s="5"/>
      <c r="J134" s="5"/>
      <c r="K134" s="5"/>
      <c r="P134" s="36"/>
    </row>
    <row r="135" spans="1:16" hidden="1" x14ac:dyDescent="0.2">
      <c r="A135" s="79" t="s">
        <v>119</v>
      </c>
      <c r="D135" s="5"/>
      <c r="E135" s="5"/>
      <c r="F135" s="5"/>
      <c r="G135" s="5"/>
      <c r="H135" s="5"/>
      <c r="I135" s="5"/>
      <c r="J135" s="5"/>
      <c r="K135" s="5"/>
      <c r="P135" s="36"/>
    </row>
    <row r="136" spans="1:16" hidden="1" x14ac:dyDescent="0.2">
      <c r="A136" s="79" t="s">
        <v>121</v>
      </c>
      <c r="D136" s="5"/>
      <c r="E136" s="5"/>
      <c r="F136" s="5"/>
      <c r="G136" s="5"/>
      <c r="H136" s="5"/>
      <c r="I136" s="5"/>
      <c r="J136" s="5"/>
      <c r="K136" s="5"/>
      <c r="P136" s="36"/>
    </row>
    <row r="137" spans="1:16" hidden="1" x14ac:dyDescent="0.2">
      <c r="A137" s="79" t="s">
        <v>122</v>
      </c>
      <c r="D137" s="5"/>
      <c r="E137" s="5"/>
      <c r="F137" s="5"/>
      <c r="G137" s="5"/>
      <c r="H137" s="5"/>
      <c r="I137" s="5"/>
      <c r="J137" s="5"/>
      <c r="K137" s="5"/>
      <c r="P137" s="36"/>
    </row>
    <row r="138" spans="1:16" hidden="1" x14ac:dyDescent="0.2">
      <c r="A138" s="79" t="s">
        <v>124</v>
      </c>
      <c r="D138" s="5"/>
      <c r="E138" s="5"/>
      <c r="F138" s="5"/>
      <c r="G138" s="5"/>
      <c r="H138" s="5"/>
      <c r="I138" s="5"/>
      <c r="J138" s="5"/>
      <c r="K138" s="5"/>
      <c r="P138" s="36"/>
    </row>
    <row r="139" spans="1:16" hidden="1" x14ac:dyDescent="0.2">
      <c r="A139" s="79" t="s">
        <v>123</v>
      </c>
      <c r="D139" s="5"/>
      <c r="E139" s="5"/>
      <c r="F139" s="5"/>
      <c r="G139" s="5"/>
      <c r="H139" s="5"/>
      <c r="I139" s="5"/>
      <c r="J139" s="5"/>
      <c r="K139" s="5"/>
      <c r="P139" s="36"/>
    </row>
    <row r="140" spans="1:16" hidden="1" x14ac:dyDescent="0.2">
      <c r="A140" s="79" t="s">
        <v>103</v>
      </c>
      <c r="D140" s="5"/>
      <c r="E140" s="5"/>
      <c r="F140" s="5"/>
      <c r="G140" s="5"/>
      <c r="H140" s="5"/>
      <c r="I140" s="5"/>
      <c r="J140" s="5"/>
      <c r="K140" s="5"/>
      <c r="P140" s="36"/>
    </row>
    <row r="141" spans="1:16" hidden="1" x14ac:dyDescent="0.2">
      <c r="A141" s="79" t="s">
        <v>104</v>
      </c>
      <c r="D141" s="5"/>
      <c r="E141" s="5"/>
      <c r="F141" s="5"/>
      <c r="G141" s="5"/>
      <c r="H141" s="5"/>
      <c r="I141" s="5"/>
      <c r="J141" s="5"/>
      <c r="K141" s="5"/>
      <c r="P141" s="36"/>
    </row>
    <row r="142" spans="1:16" hidden="1" x14ac:dyDescent="0.2">
      <c r="A142" s="40" t="s">
        <v>40</v>
      </c>
      <c r="D142" s="5"/>
      <c r="E142" s="5"/>
      <c r="F142" s="5"/>
      <c r="G142" s="5"/>
      <c r="H142" s="5"/>
      <c r="I142" s="5"/>
      <c r="J142" s="5"/>
      <c r="K142" s="5"/>
      <c r="P142" s="36"/>
    </row>
    <row r="143" spans="1:16" hidden="1" x14ac:dyDescent="0.2">
      <c r="A143" s="40" t="s">
        <v>41</v>
      </c>
      <c r="D143" s="5"/>
      <c r="E143" s="5"/>
      <c r="F143" s="5"/>
      <c r="G143" s="5"/>
      <c r="H143" s="5"/>
      <c r="I143" s="5"/>
      <c r="J143" s="5"/>
      <c r="K143" s="5"/>
      <c r="P143" s="36"/>
    </row>
    <row r="144" spans="1:16" hidden="1" x14ac:dyDescent="0.2">
      <c r="A144" s="40" t="s">
        <v>42</v>
      </c>
      <c r="D144" s="5"/>
      <c r="E144" s="5"/>
      <c r="F144" s="5"/>
      <c r="G144" s="5"/>
      <c r="H144" s="5"/>
      <c r="I144" s="5"/>
      <c r="J144" s="5"/>
      <c r="K144" s="5"/>
      <c r="P144" s="36"/>
    </row>
    <row r="145" spans="1:102" hidden="1" x14ac:dyDescent="0.2">
      <c r="A145" s="40" t="s">
        <v>43</v>
      </c>
      <c r="D145" s="5"/>
      <c r="E145" s="5"/>
      <c r="F145" s="5"/>
      <c r="G145" s="5"/>
      <c r="H145" s="5"/>
      <c r="I145" s="5"/>
      <c r="J145" s="5"/>
      <c r="K145" s="5"/>
      <c r="P145" s="36"/>
    </row>
    <row r="146" spans="1:102" hidden="1" x14ac:dyDescent="0.2">
      <c r="A146" s="40"/>
      <c r="D146" s="5"/>
      <c r="E146" s="5"/>
      <c r="F146" s="5"/>
      <c r="G146" s="5"/>
      <c r="H146" s="5"/>
      <c r="I146" s="5"/>
      <c r="J146" s="5"/>
      <c r="K146" s="5"/>
      <c r="P146" s="36"/>
    </row>
    <row r="147" spans="1:102" hidden="1" x14ac:dyDescent="0.2">
      <c r="A147" s="40"/>
      <c r="D147" s="5"/>
      <c r="E147" s="5"/>
      <c r="F147" s="5"/>
      <c r="G147" s="5"/>
      <c r="H147" s="5"/>
      <c r="I147" s="5"/>
      <c r="J147" s="5"/>
      <c r="K147" s="5"/>
      <c r="P147" s="36"/>
    </row>
    <row r="148" spans="1:102" hidden="1" x14ac:dyDescent="0.2">
      <c r="A148" s="40"/>
      <c r="D148" s="5"/>
      <c r="E148" s="5"/>
      <c r="F148" s="5"/>
      <c r="G148" s="5"/>
      <c r="H148" s="5"/>
      <c r="I148" s="5"/>
      <c r="J148" s="5"/>
      <c r="K148" s="5"/>
      <c r="P148" s="36"/>
    </row>
    <row r="149" spans="1:102" hidden="1" x14ac:dyDescent="0.2">
      <c r="A149" s="40"/>
      <c r="D149" s="5"/>
      <c r="E149" s="5"/>
      <c r="F149" s="5"/>
      <c r="G149" s="5"/>
      <c r="H149" s="5"/>
      <c r="I149" s="5"/>
      <c r="J149" s="5"/>
      <c r="K149" s="5"/>
      <c r="P149" s="36"/>
    </row>
    <row r="150" spans="1:102" hidden="1" x14ac:dyDescent="0.2">
      <c r="A150" s="51" t="str">
        <f>"Current Year:  "&amp;YEAR(C3)</f>
        <v>Current Year:  2026</v>
      </c>
      <c r="D150" s="5"/>
      <c r="E150" s="5"/>
      <c r="F150" s="5"/>
      <c r="G150" s="5"/>
      <c r="H150" s="5"/>
      <c r="I150" s="5"/>
      <c r="J150" s="5"/>
      <c r="K150" s="5"/>
      <c r="P150" s="36"/>
    </row>
    <row r="151" spans="1:102" hidden="1" x14ac:dyDescent="0.2">
      <c r="A151" s="40"/>
      <c r="D151" s="5"/>
      <c r="E151" s="5"/>
      <c r="F151" s="5"/>
      <c r="G151" s="5"/>
      <c r="H151" s="5"/>
      <c r="I151" s="5"/>
      <c r="J151" s="5"/>
      <c r="K151" s="5"/>
      <c r="P151" s="36"/>
    </row>
    <row r="152" spans="1:102" ht="12" hidden="1" thickBot="1" x14ac:dyDescent="0.25">
      <c r="A152" s="52"/>
      <c r="B152" s="53"/>
      <c r="C152" s="54"/>
      <c r="D152" s="55"/>
      <c r="E152" s="55"/>
      <c r="F152" s="55"/>
      <c r="G152" s="55"/>
      <c r="H152" s="55"/>
      <c r="I152" s="55"/>
      <c r="J152" s="55"/>
      <c r="K152" s="55"/>
      <c r="L152" s="56"/>
      <c r="M152" s="56"/>
      <c r="N152" s="56"/>
      <c r="O152" s="56"/>
      <c r="P152" s="57"/>
    </row>
    <row r="153" spans="1:102" x14ac:dyDescent="0.2">
      <c r="A153" s="74"/>
      <c r="D153" s="5"/>
      <c r="E153" s="5"/>
      <c r="F153" s="5"/>
      <c r="G153" s="5"/>
      <c r="H153" s="5"/>
      <c r="I153" s="5"/>
      <c r="J153" s="5"/>
      <c r="K153" s="5"/>
    </row>
    <row r="154" spans="1:102" x14ac:dyDescent="0.2">
      <c r="D154" s="5"/>
      <c r="E154" s="5"/>
      <c r="F154" s="5"/>
      <c r="G154" s="5"/>
      <c r="H154" s="5"/>
      <c r="I154" s="5"/>
      <c r="J154" s="5"/>
      <c r="K154" s="5"/>
    </row>
    <row r="156" spans="1:102" x14ac:dyDescent="0.2">
      <c r="L156" s="5"/>
      <c r="M156" s="5"/>
      <c r="N156" s="5"/>
      <c r="O156" s="5"/>
    </row>
    <row r="157" spans="1:102" x14ac:dyDescent="0.2">
      <c r="L157" s="5"/>
      <c r="M157" s="5"/>
      <c r="N157" s="5"/>
      <c r="O157" s="5"/>
    </row>
    <row r="158" spans="1:102" x14ac:dyDescent="0.2">
      <c r="L158" s="5"/>
      <c r="M158" s="5"/>
      <c r="N158" s="5"/>
      <c r="O158" s="5"/>
    </row>
    <row r="159" spans="1:102" x14ac:dyDescent="0.2">
      <c r="L159" s="5"/>
      <c r="M159" s="5"/>
      <c r="N159" s="5"/>
      <c r="O159" s="5"/>
      <c r="CX159" s="21"/>
    </row>
    <row r="160" spans="1:102" x14ac:dyDescent="0.2">
      <c r="L160" s="5"/>
      <c r="M160" s="5"/>
      <c r="N160" s="5"/>
      <c r="O160" s="5"/>
      <c r="CX160" s="22"/>
    </row>
    <row r="161" spans="11:15" x14ac:dyDescent="0.2">
      <c r="K161" s="6"/>
      <c r="L161" s="5"/>
      <c r="M161" s="5"/>
      <c r="N161" s="5"/>
      <c r="O161" s="5"/>
    </row>
    <row r="162" spans="11:15" x14ac:dyDescent="0.2">
      <c r="L162" s="5"/>
      <c r="M162" s="5"/>
      <c r="N162" s="5"/>
      <c r="O162" s="5"/>
    </row>
    <row r="163" spans="11:15" x14ac:dyDescent="0.2">
      <c r="L163" s="5"/>
      <c r="M163" s="5"/>
      <c r="N163" s="5"/>
      <c r="O163" s="5"/>
    </row>
    <row r="164" spans="11:15" x14ac:dyDescent="0.2">
      <c r="L164" s="5"/>
      <c r="M164" s="5"/>
      <c r="N164" s="5"/>
      <c r="O164" s="5"/>
    </row>
    <row r="165" spans="11:15" x14ac:dyDescent="0.2">
      <c r="L165" s="5"/>
      <c r="M165" s="5"/>
      <c r="N165" s="5"/>
      <c r="O165" s="5"/>
    </row>
    <row r="166" spans="11:15" x14ac:dyDescent="0.2">
      <c r="L166" s="5"/>
      <c r="M166" s="5"/>
      <c r="N166" s="5"/>
      <c r="O166" s="5"/>
    </row>
    <row r="167" spans="11:15" x14ac:dyDescent="0.2">
      <c r="L167" s="5"/>
      <c r="M167" s="5"/>
      <c r="N167" s="5"/>
      <c r="O167" s="5"/>
    </row>
    <row r="168" spans="11:15" x14ac:dyDescent="0.2">
      <c r="L168" s="5"/>
      <c r="M168" s="5"/>
      <c r="N168" s="5"/>
      <c r="O168" s="5"/>
    </row>
    <row r="169" spans="11:15" x14ac:dyDescent="0.2">
      <c r="L169" s="5"/>
      <c r="M169" s="5"/>
      <c r="N169" s="5"/>
      <c r="O169" s="5"/>
    </row>
    <row r="170" spans="11:15" x14ac:dyDescent="0.2">
      <c r="L170" s="5"/>
      <c r="M170" s="5"/>
      <c r="N170" s="5"/>
      <c r="O170" s="5"/>
    </row>
    <row r="171" spans="11:15" x14ac:dyDescent="0.2">
      <c r="L171" s="5"/>
      <c r="M171" s="5"/>
      <c r="N171" s="5"/>
      <c r="O171" s="5"/>
    </row>
    <row r="172" spans="11:15" x14ac:dyDescent="0.2">
      <c r="L172" s="5"/>
      <c r="M172" s="5"/>
      <c r="N172" s="5"/>
      <c r="O172" s="5"/>
    </row>
    <row r="173" spans="11:15" x14ac:dyDescent="0.2">
      <c r="L173" s="5"/>
      <c r="M173" s="5"/>
      <c r="N173" s="5"/>
      <c r="O173" s="5"/>
    </row>
    <row r="174" spans="11:15" x14ac:dyDescent="0.2">
      <c r="L174" s="5"/>
      <c r="M174" s="5"/>
      <c r="N174" s="5"/>
      <c r="O174" s="5"/>
    </row>
    <row r="175" spans="11:15" x14ac:dyDescent="0.2">
      <c r="L175" s="5"/>
      <c r="M175" s="5"/>
      <c r="N175" s="5"/>
      <c r="O175" s="5"/>
    </row>
    <row r="176" spans="11:15" x14ac:dyDescent="0.2">
      <c r="L176" s="5"/>
      <c r="M176" s="5"/>
      <c r="N176" s="5"/>
      <c r="O176" s="5"/>
    </row>
    <row r="177" spans="12:15" x14ac:dyDescent="0.2">
      <c r="L177" s="5"/>
      <c r="M177" s="5"/>
      <c r="N177" s="5"/>
      <c r="O177" s="5"/>
    </row>
    <row r="178" spans="12:15" x14ac:dyDescent="0.2">
      <c r="L178" s="5"/>
      <c r="M178" s="5"/>
      <c r="N178" s="5"/>
      <c r="O178" s="5"/>
    </row>
    <row r="179" spans="12:15" x14ac:dyDescent="0.2">
      <c r="L179" s="5"/>
      <c r="M179" s="5"/>
      <c r="N179" s="5"/>
      <c r="O179" s="5"/>
    </row>
    <row r="180" spans="12:15" x14ac:dyDescent="0.2">
      <c r="L180" s="5"/>
      <c r="M180" s="5"/>
      <c r="N180" s="5"/>
      <c r="O180" s="5"/>
    </row>
    <row r="181" spans="12:15" x14ac:dyDescent="0.2">
      <c r="L181" s="5"/>
      <c r="M181" s="5"/>
      <c r="N181" s="5"/>
      <c r="O181" s="5"/>
    </row>
    <row r="182" spans="12:15" x14ac:dyDescent="0.2">
      <c r="L182" s="5"/>
      <c r="M182" s="5"/>
      <c r="N182" s="5"/>
      <c r="O182" s="5"/>
    </row>
    <row r="183" spans="12:15" x14ac:dyDescent="0.2">
      <c r="L183" s="5"/>
      <c r="M183" s="5"/>
      <c r="N183" s="5"/>
      <c r="O183" s="5"/>
    </row>
    <row r="184" spans="12:15" x14ac:dyDescent="0.2">
      <c r="L184" s="5"/>
      <c r="M184" s="5"/>
      <c r="N184" s="5"/>
      <c r="O184" s="5"/>
    </row>
    <row r="185" spans="12:15" x14ac:dyDescent="0.2">
      <c r="L185" s="5"/>
      <c r="M185" s="5"/>
      <c r="N185" s="5"/>
      <c r="O185" s="5"/>
    </row>
    <row r="186" spans="12:15" x14ac:dyDescent="0.2">
      <c r="L186" s="5"/>
      <c r="M186" s="5"/>
      <c r="N186" s="5"/>
      <c r="O186" s="5"/>
    </row>
  </sheetData>
  <sheetProtection algorithmName="SHA-512" hashValue="HM2FjnjJoQBMQTjf2CZX8ohvUXXF5FsO6nchWtWxkimj3JsD2G94ZecJsKUlbS79bg4+cZeggSuvtoqyzYYDsA==" saltValue="iGDsk+s9qa0pUitBYR4TYw==" spinCount="100000" sheet="1" selectLockedCells="1"/>
  <sortState xmlns:xlrd2="http://schemas.microsoft.com/office/spreadsheetml/2017/richdata2" ref="A126:EA132">
    <sortCondition descending="1" ref="A126:A132"/>
  </sortState>
  <mergeCells count="20">
    <mergeCell ref="A35:A36"/>
    <mergeCell ref="A54:A57"/>
    <mergeCell ref="A59:A63"/>
    <mergeCell ref="A1:P1"/>
    <mergeCell ref="I2:P2"/>
    <mergeCell ref="G2:H2"/>
    <mergeCell ref="B2:F2"/>
    <mergeCell ref="C61:P65"/>
    <mergeCell ref="A4:C4"/>
    <mergeCell ref="O4:P4"/>
    <mergeCell ref="F4:N4"/>
    <mergeCell ref="D4:E4"/>
    <mergeCell ref="A8:A32"/>
    <mergeCell ref="A6:P6"/>
    <mergeCell ref="A48:A50"/>
    <mergeCell ref="Q3:U3"/>
    <mergeCell ref="D3:F3"/>
    <mergeCell ref="M3:P3"/>
    <mergeCell ref="G3:I3"/>
    <mergeCell ref="J3:L3"/>
  </mergeCells>
  <phoneticPr fontId="1" type="noConversion"/>
  <conditionalFormatting sqref="G8:G38 D13:D38 E14:E38 D38:E38 D8:I37 I38">
    <cfRule type="expression" dxfId="6" priority="12" stopIfTrue="1">
      <formula>WEEKDAY(DATE(YEAR($C$3),D$39,$C8),2)&gt;5</formula>
    </cfRule>
  </conditionalFormatting>
  <conditionalFormatting sqref="D8:O35 G8:G38 D13:D38 E14:E38 D36:J37 D38:E38 L8:L38 L36:O37 D8:I37 I38:J38 J8:J38 N37:N38 M8:O37">
    <cfRule type="expression" dxfId="5" priority="13" stopIfTrue="1">
      <formula>OR(D8="PD",D8=".5 PD")</formula>
    </cfRule>
  </conditionalFormatting>
  <conditionalFormatting sqref="D8:O35 G8:G38 L8:L38 D13:D38 E14:E38 D36:J37 L36:O37 D38:E38 D8:I37 I38:J38 J8:J38 N37:N38 M8:O37">
    <cfRule type="expression" dxfId="4" priority="8" stopIfTrue="1">
      <formula>OR(D8="LV",D8=".5 LV")</formula>
    </cfRule>
    <cfRule type="containsText" dxfId="3" priority="169" stopIfTrue="1" operator="containsText" text="OSL">
      <formula>NOT(ISERROR(SEARCH("OSL",D8)))</formula>
    </cfRule>
  </conditionalFormatting>
  <conditionalFormatting sqref="L36:O36 D36:J36 D37:O38 D8:O35">
    <cfRule type="expression" dxfId="2" priority="170">
      <formula>IF(D8="V",1,IF(D8=".5V",1,IF(D8="HV",1,IF(D8=".5 V",1,0))))</formula>
    </cfRule>
  </conditionalFormatting>
  <conditionalFormatting sqref="D8:O35 L8:L38 D36:J37 L36:O37 G8:G38 D13:D38 E14:E38 D38:E38 D8:I37 I38:J38 J8:J38 N37:N38 M8:O37">
    <cfRule type="expression" dxfId="1" priority="168" stopIfTrue="1">
      <formula>OR(D8="SL",D8=".5 SL")</formula>
    </cfRule>
  </conditionalFormatting>
  <conditionalFormatting sqref="J8:O35 L8:L38 L36:O37 J8:J38 N37:N38 M8:O37">
    <cfRule type="expression" dxfId="0" priority="71" stopIfTrue="1">
      <formula>WEEKDAY(DATE(YEAR($C$3)+1,J$39,$C8),2)&gt;5</formula>
    </cfRule>
  </conditionalFormatting>
  <dataValidations count="1">
    <dataValidation type="list" allowBlank="1" showInputMessage="1" showErrorMessage="1" sqref="E8:E38 J26:J38 I9:I30 F15:F37 F8:I8 M9:N37 H35:H36 K8:K35 L8:O8 G9:G38 D11:D38 L9:L38 D8:D9 O26:O37 H37:I37 F9:F13 J9:J24 H11:H32 H9 I33:I36 O9:O24" xr:uid="{00000000-0002-0000-0000-000000000000}">
      <formula1>$A$119:$A$145</formula1>
    </dataValidation>
  </dataValidations>
  <pageMargins left="0.5" right="0.5" top="0.25" bottom="0.43" header="0.25" footer="0.25"/>
  <pageSetup scale="79" orientation="portrait" horizontalDpi="1200" verticalDpi="1200" r:id="rId1"/>
  <headerFooter>
    <oddFooter xml:space="preserve">&amp;L&amp;"Verdana,Bold"&amp;8Rev:  07/2026
</oddFooter>
  </headerFooter>
  <ignoredErrors>
    <ignoredError sqref="E40:O41" formulaRange="1"/>
    <ignoredError sqref="D52:O52" unlockedFormula="1"/>
  </ignoredError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7:D31"/>
  <sheetViews>
    <sheetView workbookViewId="0">
      <selection activeCell="D10" sqref="D10"/>
    </sheetView>
  </sheetViews>
  <sheetFormatPr defaultRowHeight="12.75" x14ac:dyDescent="0.2"/>
  <cols>
    <col min="3" max="3" width="17.140625" customWidth="1"/>
  </cols>
  <sheetData>
    <row r="7" spans="2:4" x14ac:dyDescent="0.2">
      <c r="B7" s="65" t="s">
        <v>71</v>
      </c>
    </row>
    <row r="9" spans="2:4" x14ac:dyDescent="0.2">
      <c r="C9" s="9" t="s">
        <v>72</v>
      </c>
      <c r="D9" t="s">
        <v>73</v>
      </c>
    </row>
    <row r="10" spans="2:4" x14ac:dyDescent="0.2">
      <c r="C10" s="9"/>
    </row>
    <row r="11" spans="2:4" x14ac:dyDescent="0.2">
      <c r="C11" s="9"/>
    </row>
    <row r="12" spans="2:4" x14ac:dyDescent="0.2">
      <c r="C12" s="9" t="s">
        <v>74</v>
      </c>
      <c r="D12" t="s">
        <v>75</v>
      </c>
    </row>
    <row r="13" spans="2:4" x14ac:dyDescent="0.2">
      <c r="C13" s="9"/>
      <c r="D13" t="s">
        <v>78</v>
      </c>
    </row>
    <row r="14" spans="2:4" x14ac:dyDescent="0.2">
      <c r="C14" s="9"/>
    </row>
    <row r="15" spans="2:4" x14ac:dyDescent="0.2">
      <c r="C15" s="9" t="s">
        <v>76</v>
      </c>
      <c r="D15" t="s">
        <v>77</v>
      </c>
    </row>
    <row r="16" spans="2:4" x14ac:dyDescent="0.2">
      <c r="C16" s="9"/>
    </row>
    <row r="17" spans="2:4" x14ac:dyDescent="0.2">
      <c r="C17" s="9"/>
    </row>
    <row r="18" spans="2:4" x14ac:dyDescent="0.2">
      <c r="B18" s="65" t="s">
        <v>79</v>
      </c>
    </row>
    <row r="20" spans="2:4" x14ac:dyDescent="0.2">
      <c r="C20" s="9" t="s">
        <v>72</v>
      </c>
      <c r="D20" t="s">
        <v>80</v>
      </c>
    </row>
    <row r="21" spans="2:4" x14ac:dyDescent="0.2">
      <c r="C21" s="9"/>
    </row>
    <row r="22" spans="2:4" x14ac:dyDescent="0.2">
      <c r="C22" s="9"/>
    </row>
    <row r="23" spans="2:4" x14ac:dyDescent="0.2">
      <c r="C23" s="9" t="s">
        <v>74</v>
      </c>
      <c r="D23" t="s">
        <v>84</v>
      </c>
    </row>
    <row r="24" spans="2:4" x14ac:dyDescent="0.2">
      <c r="C24" s="9"/>
    </row>
    <row r="25" spans="2:4" x14ac:dyDescent="0.2">
      <c r="C25" s="9"/>
    </row>
    <row r="26" spans="2:4" x14ac:dyDescent="0.2">
      <c r="C26" s="9" t="s">
        <v>76</v>
      </c>
      <c r="D26" t="s">
        <v>81</v>
      </c>
    </row>
    <row r="27" spans="2:4" x14ac:dyDescent="0.2">
      <c r="C27" s="9"/>
    </row>
    <row r="30" spans="2:4" x14ac:dyDescent="0.2">
      <c r="B30" t="s">
        <v>82</v>
      </c>
    </row>
    <row r="31" spans="2:4" x14ac:dyDescent="0.2">
      <c r="C31" t="s">
        <v>83</v>
      </c>
    </row>
  </sheetData>
  <phoneticPr fontId="1"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Form</vt:lpstr>
      <vt:lpstr>Changes to Form</vt:lpstr>
      <vt:lpstr>Form!Print_Area</vt:lpstr>
      <vt:lpstr>Valid_Code</vt:lpstr>
    </vt:vector>
  </TitlesOfParts>
  <Company>Columbia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mr954</dc:creator>
  <cp:lastModifiedBy>Lynn Yang</cp:lastModifiedBy>
  <cp:lastPrinted>2026-06-10T18:21:49Z</cp:lastPrinted>
  <dcterms:created xsi:type="dcterms:W3CDTF">2004-02-05T15:24:32Z</dcterms:created>
  <dcterms:modified xsi:type="dcterms:W3CDTF">2026-06-10T18:43:04Z</dcterms:modified>
</cp:coreProperties>
</file>